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1.xml" ContentType="application/vnd.openxmlformats-officedocument.drawing+xml"/>
  <Override PartName="/xl/embeddings/oleObject1.bin" ContentType="application/vnd.openxmlformats-officedocument.oleObject"/>
  <Override PartName="/xl/printerSettings/printerSettings3.bin" ContentType="application/vnd.openxmlformats-officedocument.spreadsheetml.printerSettings"/>
  <Override PartName="/xl/drawings/drawing2.xml" ContentType="application/vnd.openxmlformats-officedocument.drawing+xml"/>
  <Override PartName="/xl/printerSettings/printerSettings4.bin" ContentType="application/vnd.openxmlformats-officedocument.spreadsheetml.printerSettings"/>
  <Override PartName="/xl/drawings/drawing3.xml" ContentType="application/vnd.openxmlformats-officedocument.drawing+xml"/>
  <Override PartName="/xl/embeddings/oleObject2.bin" ContentType="application/vnd.openxmlformats-officedocument.oleObject"/>
  <Override PartName="/xl/printerSettings/printerSettings5.bin" ContentType="application/vnd.openxmlformats-officedocument.spreadsheetml.printerSettings"/>
  <Override PartName="/xl/drawings/drawing4.xml" ContentType="application/vnd.openxmlformats-officedocument.drawing+xml"/>
  <Override PartName="/xl/printerSettings/printerSettings6.bin" ContentType="application/vnd.openxmlformats-officedocument.spreadsheetml.printerSettings"/>
  <Override PartName="/xl/drawings/drawing5.xml" ContentType="application/vnd.openxmlformats-officedocument.drawing+xml"/>
  <Override PartName="/xl/printerSettings/printerSettings7.bin" ContentType="application/vnd.openxmlformats-officedocument.spreadsheetml.printerSettings"/>
  <Override PartName="/xl/drawings/drawing6.xml" ContentType="application/vnd.openxmlformats-officedocument.drawing+xml"/>
  <Override PartName="/xl/printerSettings/printerSettings8.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24226"/>
  <mc:AlternateContent xmlns:mc="http://schemas.openxmlformats.org/markup-compatibility/2006">
    <mc:Choice Requires="x15">
      <x15ac:absPath xmlns:x15ac="http://schemas.microsoft.com/office/spreadsheetml/2010/11/ac" url="C:\Users\mx03896803\Desktop\"/>
    </mc:Choice>
  </mc:AlternateContent>
  <xr:revisionPtr revIDLastSave="0" documentId="13_ncr:1_{4A32416F-1FDE-47BA-BA5D-CE2B705FA850}" xr6:coauthVersionLast="45" xr6:coauthVersionMax="45" xr10:uidLastSave="{00000000-0000-0000-0000-000000000000}"/>
  <bookViews>
    <workbookView xWindow="-120" yWindow="-120" windowWidth="29040" windowHeight="15840" tabRatio="807" xr2:uid="{00000000-000D-0000-FFFF-FFFF00000000}"/>
  </bookViews>
  <sheets>
    <sheet name="KOF Summary" sheetId="23" r:id="rId1"/>
    <sheet name="Division Summary" sheetId="24" r:id="rId2"/>
    <sheet name="Consolidated Balance" sheetId="21" r:id="rId3"/>
    <sheet name="FEMCO Comercial" sheetId="8" state="hidden" r:id="rId4"/>
    <sheet name="Consolidated Results KOF" sheetId="31" r:id="rId5"/>
    <sheet name="Division MX - CAM" sheetId="22" r:id="rId6"/>
    <sheet name="SA Division" sheetId="26" r:id="rId7"/>
    <sheet name="Macroeconomics" sheetId="27" r:id="rId8"/>
    <sheet name="Volume Q" sheetId="30" r:id="rId9"/>
    <sheet name="Volume YTD" sheetId="36" r:id="rId10"/>
  </sheets>
  <externalReferences>
    <externalReference r:id="rId11"/>
    <externalReference r:id="rId12"/>
    <externalReference r:id="rId13"/>
  </externalReferences>
  <definedNames>
    <definedName name="_xlnm.Print_Area" localSheetId="2">'Consolidated Balance'!$B$2:$K$47</definedName>
    <definedName name="_xlnm.Print_Area" localSheetId="4">'Consolidated Results KOF'!$A$1:$O$53</definedName>
    <definedName name="_xlnm.Print_Area" localSheetId="5">'Division MX - CAM'!$A$1:$O$27</definedName>
    <definedName name="_xlnm.Print_Area" localSheetId="3">'FEMCO Comercial'!$A$1:$O$35</definedName>
    <definedName name="ebitdaprom" localSheetId="2">#REF!,#REF!,#REF!,#REF!,#REF!,#REF!</definedName>
    <definedName name="ebitdaprom" localSheetId="4">#REF!,#REF!,#REF!,#REF!,#REF!,#REF!</definedName>
    <definedName name="ebitdaprom" localSheetId="5">#REF!,#REF!,#REF!,#REF!,#REF!,#REF!</definedName>
    <definedName name="ebitdaprom" localSheetId="9">#REF!,#REF!,#REF!,#REF!,#REF!,#REF!</definedName>
    <definedName name="ebitdaprom">#REF!,#REF!,#REF!,#REF!,#REF!,#REF!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36" l="1"/>
  <c r="G25" i="30"/>
  <c r="D32" i="30"/>
  <c r="D27" i="30"/>
  <c r="E26" i="27" l="1"/>
  <c r="E29" i="27"/>
  <c r="I22" i="27"/>
  <c r="E23" i="27"/>
  <c r="E24" i="27"/>
  <c r="E28" i="27" l="1"/>
  <c r="E27" i="27"/>
  <c r="E30" i="27"/>
  <c r="E22" i="27"/>
  <c r="E25" i="27"/>
  <c r="I39" i="27"/>
  <c r="I44" i="27"/>
  <c r="I38" i="27"/>
  <c r="I37" i="27"/>
  <c r="I41" i="27"/>
  <c r="I40" i="27"/>
  <c r="I43" i="27"/>
  <c r="I42" i="27"/>
  <c r="I36" i="27"/>
  <c r="C39" i="27"/>
  <c r="E39" i="27" s="1"/>
  <c r="C44" i="27"/>
  <c r="E44" i="27" s="1"/>
  <c r="C38" i="27"/>
  <c r="E38" i="27" s="1"/>
  <c r="C37" i="27"/>
  <c r="E37" i="27" s="1"/>
  <c r="C41" i="27"/>
  <c r="E41" i="27" s="1"/>
  <c r="C40" i="27"/>
  <c r="E40" i="27" s="1"/>
  <c r="C43" i="27"/>
  <c r="E43" i="27" s="1"/>
  <c r="C42" i="27"/>
  <c r="E42" i="27" s="1"/>
  <c r="E36" i="27"/>
  <c r="M9" i="30" l="1"/>
  <c r="N20" i="22" l="1"/>
  <c r="N12" i="22"/>
  <c r="G7" i="22"/>
  <c r="N14" i="22"/>
  <c r="G9" i="22"/>
  <c r="N14" i="26"/>
  <c r="G12" i="26"/>
  <c r="G20" i="26"/>
  <c r="G18" i="22"/>
  <c r="G14" i="22"/>
  <c r="N20" i="26"/>
  <c r="N7" i="22"/>
  <c r="G20" i="22"/>
  <c r="G12" i="22"/>
  <c r="G18" i="26"/>
  <c r="N12" i="26"/>
  <c r="G7" i="26"/>
  <c r="N9" i="26"/>
  <c r="N8" i="22"/>
  <c r="N18" i="22"/>
  <c r="F9" i="21"/>
  <c r="G9" i="26"/>
  <c r="G8" i="22"/>
  <c r="G8" i="26"/>
  <c r="N18" i="26"/>
  <c r="N9" i="22"/>
  <c r="G14" i="26"/>
  <c r="N8" i="26"/>
  <c r="N7" i="26"/>
  <c r="K7" i="31"/>
  <c r="K8" i="31"/>
  <c r="K9" i="31"/>
  <c r="K10" i="31"/>
  <c r="K11" i="31"/>
  <c r="K12" i="31"/>
  <c r="K13" i="31"/>
  <c r="K14" i="31"/>
  <c r="K15" i="31"/>
  <c r="K16" i="31"/>
  <c r="K17" i="31"/>
  <c r="K18" i="31"/>
  <c r="K19" i="31"/>
  <c r="K20" i="31"/>
  <c r="K21" i="31"/>
  <c r="K22" i="31"/>
  <c r="K23" i="31"/>
  <c r="K24" i="31"/>
  <c r="K25" i="31"/>
  <c r="K26" i="31"/>
  <c r="K27" i="31"/>
  <c r="K28" i="31"/>
  <c r="K29" i="31"/>
  <c r="K30" i="31"/>
  <c r="K31" i="31"/>
  <c r="K32" i="31"/>
  <c r="K33" i="31"/>
  <c r="G27" i="31" l="1"/>
  <c r="F14" i="31"/>
  <c r="G23" i="31"/>
  <c r="D15" i="31"/>
  <c r="G10" i="31"/>
  <c r="G7" i="31"/>
  <c r="G31" i="31"/>
  <c r="G32" i="31"/>
  <c r="N36" i="31"/>
  <c r="G38" i="31"/>
  <c r="G11" i="31"/>
  <c r="G18" i="31"/>
  <c r="N24" i="31"/>
  <c r="G37" i="31"/>
  <c r="G33" i="31"/>
  <c r="G36" i="31"/>
  <c r="G25" i="31"/>
  <c r="G29" i="31"/>
  <c r="G13" i="31"/>
  <c r="G8" i="31"/>
  <c r="G9" i="31"/>
  <c r="G21" i="31"/>
  <c r="F18" i="31"/>
  <c r="D20" i="31"/>
  <c r="G20" i="31"/>
  <c r="D18" i="31"/>
  <c r="D12" i="31"/>
  <c r="D32" i="31"/>
  <c r="F13" i="31"/>
  <c r="F12" i="31"/>
  <c r="G22" i="31"/>
  <c r="G14" i="31"/>
  <c r="F17" i="31"/>
  <c r="G28" i="31"/>
  <c r="D19" i="31"/>
  <c r="D13" i="31"/>
  <c r="G12" i="31"/>
  <c r="D16" i="31"/>
  <c r="D17" i="31"/>
  <c r="D33" i="31"/>
  <c r="D14" i="31"/>
  <c r="F33" i="31"/>
  <c r="F32" i="31"/>
  <c r="G19" i="31"/>
  <c r="G15" i="31"/>
  <c r="F20" i="31"/>
  <c r="F16" i="31"/>
  <c r="F19" i="31"/>
  <c r="F15" i="31"/>
  <c r="M8" i="30" l="1"/>
  <c r="M10" i="30" l="1"/>
  <c r="A40" i="30" l="1"/>
  <c r="E39" i="36" l="1"/>
  <c r="E39" i="30" l="1"/>
  <c r="F13" i="21"/>
  <c r="F22" i="21"/>
  <c r="E40" i="30" l="1"/>
  <c r="N25" i="31"/>
  <c r="N21" i="31"/>
  <c r="N19" i="31"/>
  <c r="N15" i="31" l="1"/>
  <c r="I30" i="27" l="1"/>
  <c r="I29" i="27"/>
  <c r="I26" i="27"/>
  <c r="I25" i="27"/>
  <c r="I24" i="27"/>
  <c r="I23" i="27"/>
  <c r="F18" i="21" l="1"/>
  <c r="I27" i="27"/>
  <c r="I28" i="27"/>
  <c r="E44" i="36" l="1"/>
  <c r="E44" i="30"/>
  <c r="E37" i="30"/>
  <c r="F12" i="22"/>
  <c r="M16" i="30" l="1"/>
  <c r="O16" i="30" s="1"/>
  <c r="M14" i="30"/>
  <c r="O7" i="36" l="1"/>
  <c r="O8" i="36"/>
  <c r="M13" i="26" l="1"/>
  <c r="M18" i="26"/>
  <c r="M14" i="26"/>
  <c r="K20" i="26"/>
  <c r="K16" i="26"/>
  <c r="K17" i="26"/>
  <c r="M20" i="26"/>
  <c r="M19" i="26"/>
  <c r="K18" i="26"/>
  <c r="M16" i="26"/>
  <c r="M15" i="26"/>
  <c r="K15" i="26"/>
  <c r="M12" i="26"/>
  <c r="K12" i="26" l="1"/>
  <c r="K13" i="26"/>
  <c r="K14" i="26"/>
  <c r="M17" i="26"/>
  <c r="K19" i="26"/>
  <c r="N40" i="31" l="1"/>
  <c r="M36" i="31"/>
  <c r="K36" i="31"/>
  <c r="J5" i="26" l="1"/>
  <c r="C5" i="26"/>
  <c r="M18" i="22"/>
  <c r="M14" i="22"/>
  <c r="M20" i="22"/>
  <c r="M19" i="22"/>
  <c r="K19" i="22"/>
  <c r="K18" i="22"/>
  <c r="M17" i="22"/>
  <c r="K17" i="22"/>
  <c r="M16" i="22"/>
  <c r="K16" i="22"/>
  <c r="M15" i="22"/>
  <c r="K14" i="22"/>
  <c r="M13" i="22"/>
  <c r="K13" i="22"/>
  <c r="M12" i="22"/>
  <c r="K15" i="22"/>
  <c r="N38" i="31"/>
  <c r="N37" i="31"/>
  <c r="M33" i="31"/>
  <c r="M32" i="31"/>
  <c r="N29" i="31"/>
  <c r="N28" i="31"/>
  <c r="N27" i="31"/>
  <c r="N23" i="31"/>
  <c r="N22" i="31"/>
  <c r="M20" i="31"/>
  <c r="M19" i="31"/>
  <c r="M17" i="31"/>
  <c r="M16" i="31"/>
  <c r="M15" i="31"/>
  <c r="M13" i="31"/>
  <c r="N13" i="31"/>
  <c r="M18" i="31"/>
  <c r="N11" i="31"/>
  <c r="N10" i="31"/>
  <c r="N9" i="31"/>
  <c r="J5" i="22"/>
  <c r="M14" i="31" l="1"/>
  <c r="N16" i="31"/>
  <c r="N18" i="31"/>
  <c r="N32" i="31"/>
  <c r="K20" i="22"/>
  <c r="M12" i="31"/>
  <c r="K12" i="22"/>
  <c r="N12" i="31"/>
  <c r="N31" i="31"/>
  <c r="N14" i="31"/>
  <c r="A45" i="36" l="1"/>
  <c r="A44" i="36"/>
  <c r="E43" i="36"/>
  <c r="A43" i="36"/>
  <c r="E42" i="36"/>
  <c r="A41" i="36"/>
  <c r="A40" i="36"/>
  <c r="E38" i="36"/>
  <c r="A33" i="36"/>
  <c r="A46" i="36" s="1"/>
  <c r="O22" i="36"/>
  <c r="C22" i="36"/>
  <c r="C22" i="30"/>
  <c r="K35" i="31"/>
  <c r="M35" i="31" s="1"/>
  <c r="D25" i="21"/>
  <c r="D6" i="21"/>
  <c r="J6" i="21"/>
  <c r="E37" i="36" l="1"/>
  <c r="E41" i="36"/>
  <c r="O16" i="36"/>
  <c r="E40" i="36"/>
  <c r="E45" i="36" l="1"/>
  <c r="N8" i="31"/>
  <c r="E46" i="36"/>
  <c r="N7" i="31" l="1"/>
  <c r="L22" i="21" l="1"/>
  <c r="F17" i="21"/>
  <c r="D39" i="31"/>
  <c r="D36" i="31" l="1"/>
  <c r="F39" i="31"/>
  <c r="F16" i="22"/>
  <c r="F36" i="31"/>
  <c r="F20" i="21"/>
  <c r="L12" i="21" l="1"/>
  <c r="L9" i="21"/>
  <c r="F16" i="21"/>
  <c r="A33" i="30" l="1"/>
  <c r="A46" i="30" s="1"/>
  <c r="O22" i="30"/>
  <c r="A41" i="30"/>
  <c r="A43" i="30"/>
  <c r="A44" i="30"/>
  <c r="A45" i="30"/>
  <c r="E43" i="30" l="1"/>
  <c r="E42" i="30"/>
  <c r="E38" i="30"/>
  <c r="O24" i="30"/>
  <c r="E41" i="30"/>
  <c r="G39" i="31"/>
  <c r="E46" i="30" l="1"/>
  <c r="E45" i="30"/>
  <c r="M13" i="30"/>
  <c r="M11" i="30"/>
  <c r="M12" i="30"/>
  <c r="M15" i="30"/>
  <c r="M7" i="30"/>
  <c r="O7" i="30" s="1"/>
  <c r="K6" i="21" l="1"/>
  <c r="E6" i="26"/>
  <c r="C6" i="26"/>
  <c r="L17" i="21" l="1"/>
  <c r="F12" i="26"/>
  <c r="D12" i="26"/>
  <c r="D12" i="22"/>
  <c r="F13" i="26" l="1"/>
  <c r="F15" i="26"/>
  <c r="F17" i="26"/>
  <c r="F19" i="26"/>
  <c r="D14" i="22"/>
  <c r="D16" i="22"/>
  <c r="D18" i="22"/>
  <c r="D20" i="22"/>
  <c r="F14" i="22"/>
  <c r="F18" i="22"/>
  <c r="F20" i="22"/>
  <c r="D14" i="26"/>
  <c r="D16" i="26"/>
  <c r="D18" i="26"/>
  <c r="D20" i="26"/>
  <c r="D13" i="22"/>
  <c r="D15" i="22"/>
  <c r="D17" i="22"/>
  <c r="D19" i="22"/>
  <c r="F14" i="26"/>
  <c r="F16" i="26"/>
  <c r="F18" i="26"/>
  <c r="F20" i="26"/>
  <c r="F13" i="22"/>
  <c r="F15" i="22"/>
  <c r="F17" i="22"/>
  <c r="F19" i="22"/>
  <c r="D13" i="26"/>
  <c r="D15" i="26"/>
  <c r="D17" i="26"/>
  <c r="D19" i="26"/>
  <c r="D35" i="31" l="1"/>
  <c r="F35" i="31" s="1"/>
  <c r="G40" i="31" l="1"/>
  <c r="A42" i="27"/>
  <c r="A44" i="27"/>
  <c r="A39" i="27"/>
  <c r="A38" i="27"/>
  <c r="A37" i="27"/>
  <c r="A41" i="27"/>
  <c r="A40" i="27"/>
  <c r="A43" i="27"/>
  <c r="A36" i="27"/>
  <c r="N6" i="26"/>
  <c r="M6" i="26"/>
  <c r="L6" i="26"/>
  <c r="K6" i="26"/>
  <c r="J6" i="26"/>
  <c r="N6" i="22"/>
  <c r="M6" i="22"/>
  <c r="L6" i="22"/>
  <c r="K6" i="22"/>
  <c r="J6" i="22"/>
  <c r="R34" i="8"/>
  <c r="P34" i="8"/>
  <c r="S34" i="8" s="1"/>
  <c r="P7" i="8"/>
  <c r="E6" i="8"/>
  <c r="L6" i="8" s="1"/>
  <c r="C6" i="8"/>
  <c r="J6" i="8" s="1"/>
  <c r="J5" i="8"/>
  <c r="C5" i="8"/>
  <c r="F12" i="21"/>
  <c r="F10" i="21"/>
  <c r="C11" i="23"/>
  <c r="L19" i="21" l="1"/>
  <c r="L21" i="21"/>
  <c r="F11" i="21"/>
  <c r="F15" i="21"/>
  <c r="L20" i="21"/>
  <c r="L8" i="21"/>
  <c r="L11" i="21"/>
  <c r="L16" i="21"/>
  <c r="F19" i="21"/>
  <c r="L14" i="21"/>
  <c r="F21" i="21"/>
  <c r="M39" i="31" l="1"/>
  <c r="N39" i="31" l="1"/>
  <c r="K39" i="31"/>
  <c r="O25" i="30" l="1"/>
  <c r="O8" i="30" l="1"/>
  <c r="G25" i="36" l="1"/>
  <c r="O25" i="36" l="1"/>
  <c r="O9" i="30" l="1"/>
  <c r="O15" i="30" l="1"/>
  <c r="G26" i="36" l="1"/>
  <c r="G31" i="30"/>
  <c r="G31" i="36" l="1"/>
  <c r="G30" i="30"/>
  <c r="G29" i="36"/>
  <c r="G30" i="36"/>
  <c r="G27" i="36"/>
  <c r="O27" i="36" s="1"/>
  <c r="O31" i="30"/>
  <c r="O26" i="36"/>
  <c r="O14" i="36"/>
  <c r="G29" i="30"/>
  <c r="O12" i="30"/>
  <c r="G28" i="30"/>
  <c r="G24" i="30"/>
  <c r="O11" i="30"/>
  <c r="G26" i="30"/>
  <c r="G28" i="36"/>
  <c r="O31" i="36" l="1"/>
  <c r="O30" i="30"/>
  <c r="O29" i="36"/>
  <c r="O30" i="36"/>
  <c r="G27" i="30"/>
  <c r="O28" i="36"/>
  <c r="O29" i="30"/>
  <c r="O9" i="36"/>
  <c r="O28" i="30"/>
  <c r="G32" i="36"/>
  <c r="O14" i="30"/>
  <c r="O13" i="30"/>
  <c r="O11" i="36"/>
  <c r="O10" i="36"/>
  <c r="O26" i="30"/>
  <c r="O12" i="36"/>
  <c r="O15" i="36"/>
  <c r="O24" i="36"/>
  <c r="O13" i="36"/>
  <c r="G32" i="30"/>
  <c r="D33" i="30" l="1"/>
  <c r="O27" i="30"/>
  <c r="O10" i="30"/>
  <c r="O32" i="30"/>
  <c r="G33" i="30"/>
  <c r="G33" i="36"/>
  <c r="O33" i="36" s="1"/>
  <c r="O32" i="36"/>
  <c r="O33" i="30" l="1"/>
</calcChain>
</file>

<file path=xl/sharedStrings.xml><?xml version="1.0" encoding="utf-8"?>
<sst xmlns="http://schemas.openxmlformats.org/spreadsheetml/2006/main" count="480" uniqueCount="249">
  <si>
    <t>Total revenues</t>
  </si>
  <si>
    <t>Cost of sales</t>
  </si>
  <si>
    <t>Gross profit</t>
  </si>
  <si>
    <t>% of rev.</t>
  </si>
  <si>
    <t>Depreciation</t>
  </si>
  <si>
    <t>CAPEX</t>
  </si>
  <si>
    <t>Administrative expenses</t>
  </si>
  <si>
    <t>Selling expenses</t>
  </si>
  <si>
    <t>Results of Operations</t>
  </si>
  <si>
    <t>Millions of Pesos</t>
  </si>
  <si>
    <t>Income from operations</t>
  </si>
  <si>
    <t>% of Total Debt</t>
  </si>
  <si>
    <t>South America</t>
  </si>
  <si>
    <t>Information of OXXO Stores</t>
  </si>
  <si>
    <t>Total stores</t>
  </si>
  <si>
    <t>Amortization &amp; other non-cash charges</t>
  </si>
  <si>
    <t xml:space="preserve">   Total debt = short-term bank loans + current maturities of long-term debt + long-term bank loans. </t>
  </si>
  <si>
    <t>% Var.</t>
  </si>
  <si>
    <t>Net new convenience stores:</t>
  </si>
  <si>
    <t>Other operating expenses (income), net</t>
  </si>
  <si>
    <t>Operative cash flow</t>
  </si>
  <si>
    <t>End-of-period Exchange Rates</t>
  </si>
  <si>
    <t>Year-to-date</t>
  </si>
  <si>
    <t>Last-twelve-months</t>
  </si>
  <si>
    <t xml:space="preserve">vs. Last quarter </t>
  </si>
  <si>
    <t>Interest expense</t>
  </si>
  <si>
    <r>
      <rPr>
        <vertAlign val="superscript"/>
        <sz val="7"/>
        <color indexed="8"/>
        <rFont val="Calibri"/>
        <family val="2"/>
        <scheme val="minor"/>
      </rPr>
      <t>(1)</t>
    </r>
    <r>
      <rPr>
        <sz val="7"/>
        <color indexed="8"/>
        <rFont val="Calibri"/>
        <family val="2"/>
        <scheme val="minor"/>
      </rPr>
      <t xml:space="preserve"> Other operating expenses (income), net = other operating expenses (income) +(-) equity method from operated associates.</t>
    </r>
  </si>
  <si>
    <r>
      <rPr>
        <vertAlign val="superscript"/>
        <sz val="7"/>
        <color indexed="8"/>
        <rFont val="Calibri"/>
        <family val="2"/>
        <scheme val="minor"/>
      </rPr>
      <t>(2)</t>
    </r>
    <r>
      <rPr>
        <sz val="7"/>
        <color indexed="8"/>
        <rFont val="Calibri"/>
        <family val="2"/>
        <scheme val="minor"/>
      </rPr>
      <t xml:space="preserve"> Income from operations = gross profit - administrative and selling expenses  - other operating expenses (income), net.</t>
    </r>
  </si>
  <si>
    <r>
      <t>(3)</t>
    </r>
    <r>
      <rPr>
        <sz val="7"/>
        <color indexed="8"/>
        <rFont val="Calibri"/>
        <family val="2"/>
        <scheme val="minor"/>
      </rPr>
      <t xml:space="preserve"> Mainly represents the equity method participation in Heineken´s results, net.</t>
    </r>
  </si>
  <si>
    <r>
      <t>(4)</t>
    </r>
    <r>
      <rPr>
        <sz val="7"/>
        <color indexed="8"/>
        <rFont val="Calibri"/>
        <family val="2"/>
        <scheme val="minor"/>
      </rPr>
      <t xml:space="preserve"> Total current assets / total current liabilities.</t>
    </r>
  </si>
  <si>
    <r>
      <t>(5)</t>
    </r>
    <r>
      <rPr>
        <sz val="7"/>
        <color indexed="8"/>
        <rFont val="Calibri"/>
        <family val="2"/>
        <scheme val="minor"/>
      </rPr>
      <t xml:space="preserve"> Income from operations + depreciation + amortization &amp; other / interest expense, net.</t>
    </r>
  </si>
  <si>
    <r>
      <t>(6)</t>
    </r>
    <r>
      <rPr>
        <sz val="7"/>
        <color indexed="8"/>
        <rFont val="Calibri"/>
        <family val="2"/>
        <scheme val="minor"/>
      </rPr>
      <t xml:space="preserve">  Total liabilities / total stockholders' equity.</t>
    </r>
  </si>
  <si>
    <r>
      <t>(7)</t>
    </r>
    <r>
      <rPr>
        <sz val="7"/>
        <color indexed="8"/>
        <rFont val="Calibri"/>
        <family val="2"/>
        <scheme val="minor"/>
      </rPr>
      <t xml:space="preserve"> Total debt / long-term debt + stockholders' equity.</t>
    </r>
  </si>
  <si>
    <r>
      <t>% Org.</t>
    </r>
    <r>
      <rPr>
        <b/>
        <vertAlign val="superscript"/>
        <sz val="8"/>
        <color rgb="FF850026"/>
        <rFont val="Calibri"/>
        <family val="2"/>
        <scheme val="minor"/>
      </rPr>
      <t>(A)</t>
    </r>
  </si>
  <si>
    <t>Sales (thousands of pesos)</t>
  </si>
  <si>
    <t>Ticket (pesos)</t>
  </si>
  <si>
    <t>Traffic (thousands of transactions)</t>
  </si>
  <si>
    <t>Interest expense, net</t>
  </si>
  <si>
    <t>Foreign exchange loss (gain)</t>
  </si>
  <si>
    <t>Interest income</t>
  </si>
  <si>
    <r>
      <t xml:space="preserve">Same-store data: </t>
    </r>
    <r>
      <rPr>
        <vertAlign val="superscript"/>
        <sz val="8"/>
        <color indexed="8"/>
        <rFont val="Calibri"/>
        <family val="2"/>
        <scheme val="minor"/>
      </rPr>
      <t>(1)</t>
    </r>
  </si>
  <si>
    <r>
      <t>(1)</t>
    </r>
    <r>
      <rPr>
        <sz val="7"/>
        <rFont val="Calibri"/>
        <family val="2"/>
        <scheme val="minor"/>
      </rPr>
      <t xml:space="preserve"> Monthly average information per store, considering same stores with more than twelve months of operations, income from services are included.</t>
    </r>
  </si>
  <si>
    <r>
      <t>FEMSA Comercio - Retail Division</t>
    </r>
    <r>
      <rPr>
        <b/>
        <vertAlign val="superscript"/>
        <sz val="8"/>
        <color theme="0"/>
        <rFont val="Calibri"/>
        <family val="2"/>
        <scheme val="minor"/>
      </rPr>
      <t xml:space="preserve"> </t>
    </r>
  </si>
  <si>
    <t>U.S. Dollars</t>
  </si>
  <si>
    <r>
      <t xml:space="preserve">(A) </t>
    </r>
    <r>
      <rPr>
        <sz val="7.7"/>
        <rFont val="Calibri"/>
        <family val="2"/>
      </rPr>
      <t xml:space="preserve"> </t>
    </r>
    <r>
      <rPr>
        <sz val="7"/>
        <rFont val="Calibri"/>
        <family val="2"/>
      </rPr>
      <t>Organic basis (% Org.) Excludes the effects of significant mergers and acquisitions in the last twelve month</t>
    </r>
  </si>
  <si>
    <r>
      <rPr>
        <vertAlign val="superscript"/>
        <sz val="7"/>
        <rFont val="Calibri"/>
        <family val="2"/>
        <scheme val="minor"/>
      </rPr>
      <t>(B)</t>
    </r>
    <r>
      <rPr>
        <sz val="7"/>
        <rFont val="Calibri"/>
        <family val="2"/>
        <scheme val="minor"/>
      </rPr>
      <t xml:space="preserve">  Organic basis (% Org.) Excludes the effects of significant mergers and acquisitions in the last twelve month and the results of Coca-Cola FEMSA Venezuela in 2017. </t>
    </r>
  </si>
  <si>
    <r>
      <rPr>
        <vertAlign val="superscript"/>
        <sz val="7"/>
        <rFont val="Calibri"/>
        <family val="2"/>
        <scheme val="minor"/>
      </rPr>
      <t>(A)</t>
    </r>
    <r>
      <rPr>
        <sz val="7"/>
        <rFont val="Calibri"/>
        <family val="2"/>
        <scheme val="minor"/>
      </rPr>
      <t xml:space="preserve">  The Philippines is presented as a discontinued operation as of January 1, 2018, and the consolidated income statements presented herein are re-presented as if the Philippines had been discontinued from February 2017, date of the consolidation </t>
    </r>
  </si>
  <si>
    <t xml:space="preserve">of said operation. </t>
  </si>
  <si>
    <t>Uruguayan Pesos</t>
  </si>
  <si>
    <t>Mexican Pesos</t>
  </si>
  <si>
    <t>Colombian Pesos</t>
  </si>
  <si>
    <t>Brazilian Reals</t>
  </si>
  <si>
    <t>Argentine Pesos</t>
  </si>
  <si>
    <t xml:space="preserve">Currency </t>
  </si>
  <si>
    <t>Debt Maturity Profile</t>
  </si>
  <si>
    <t>Δ%</t>
  </si>
  <si>
    <t>Total Revenues</t>
  </si>
  <si>
    <t xml:space="preserve">Gross Profit </t>
  </si>
  <si>
    <t>Operating Income</t>
  </si>
  <si>
    <t>Consolidated</t>
  </si>
  <si>
    <t xml:space="preserve"> </t>
  </si>
  <si>
    <t>Coca- Cola FEMSA</t>
  </si>
  <si>
    <t>Expressed in millions of Mexican pesos</t>
  </si>
  <si>
    <t>Operating income</t>
  </si>
  <si>
    <t>Change vs. same period of last year</t>
  </si>
  <si>
    <t>Sparkling</t>
  </si>
  <si>
    <t>Stills</t>
  </si>
  <si>
    <t>Total</t>
  </si>
  <si>
    <t>TOTAL</t>
  </si>
  <si>
    <t>Average Rate</t>
  </si>
  <si>
    <t>Total Debt</t>
  </si>
  <si>
    <t>Revenues</t>
  </si>
  <si>
    <t>Expressed in million Mexican Pesos</t>
  </si>
  <si>
    <t>YoY</t>
  </si>
  <si>
    <t xml:space="preserve">Average price per unit case </t>
  </si>
  <si>
    <t>NA</t>
  </si>
  <si>
    <t>Mexico &amp; Central America</t>
  </si>
  <si>
    <t xml:space="preserve">MEXICO &amp; CENTRAL AMERICA DIVISION RESULTS </t>
  </si>
  <si>
    <t>Δ %</t>
  </si>
  <si>
    <r>
      <t xml:space="preserve">Inflation </t>
    </r>
    <r>
      <rPr>
        <b/>
        <vertAlign val="superscript"/>
        <sz val="10"/>
        <color theme="0"/>
        <rFont val="Calibri"/>
        <family val="2"/>
        <scheme val="minor"/>
      </rPr>
      <t>(1)</t>
    </r>
  </si>
  <si>
    <r>
      <t>(1)</t>
    </r>
    <r>
      <rPr>
        <sz val="8"/>
        <color indexed="63"/>
        <rFont val="Calibri"/>
        <family val="2"/>
        <scheme val="minor"/>
      </rPr>
      <t xml:space="preserve"> Except volume and average price per unit case figures.</t>
    </r>
  </si>
  <si>
    <r>
      <t>(2)</t>
    </r>
    <r>
      <rPr>
        <sz val="8"/>
        <color indexed="63"/>
        <rFont val="Calibri"/>
        <family val="2"/>
        <scheme val="minor"/>
      </rPr>
      <t xml:space="preserve"> A</t>
    </r>
    <r>
      <rPr>
        <b/>
        <sz val="8"/>
        <color indexed="63"/>
        <rFont val="Calibri"/>
        <family val="2"/>
        <scheme val="minor"/>
      </rPr>
      <t>ccumulated information:</t>
    </r>
    <r>
      <rPr>
        <sz val="8"/>
        <color indexed="63"/>
        <rFont val="Calibri"/>
        <family val="2"/>
        <scheme val="minor"/>
      </rPr>
      <t xml:space="preserve"> Includes total revenues of Ps. 84,352 million from our Mexican operation for the full year 2018 and 79,850 for the same period of the previous year</t>
    </r>
  </si>
  <si>
    <r>
      <t>(3)</t>
    </r>
    <r>
      <rPr>
        <sz val="8"/>
        <color indexed="63"/>
        <rFont val="Calibri"/>
        <family val="2"/>
        <scheme val="minor"/>
      </rPr>
      <t xml:space="preserve"> Includes equity method for jugos del Valle, Estrella azul, among others.</t>
    </r>
  </si>
  <si>
    <r>
      <t>(4)</t>
    </r>
    <r>
      <rPr>
        <sz val="8"/>
        <color indexed="63"/>
        <rFont val="Calibri"/>
        <family val="2"/>
        <scheme val="minor"/>
      </rPr>
      <t xml:space="preserve"> The operating income and operative cash flow lines are presented as non-gaap measures for the convenience of the reader.</t>
    </r>
  </si>
  <si>
    <r>
      <t>(5)</t>
    </r>
    <r>
      <rPr>
        <sz val="8"/>
        <color indexed="63"/>
        <rFont val="Calibri"/>
        <family val="2"/>
        <scheme val="minor"/>
      </rPr>
      <t xml:space="preserve"> Operative cash flow = operating income + depreciation, amortization &amp; other operative non-cash charges.</t>
    </r>
  </si>
  <si>
    <r>
      <t>(8)</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</si>
  <si>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r>
      <t>(2)</t>
    </r>
    <r>
      <rPr>
        <sz val="8"/>
        <color indexed="63"/>
        <rFont val="Calibri"/>
        <family val="2"/>
        <scheme val="minor"/>
      </rPr>
      <t xml:space="preserve"> Sales volume and average price per unit case exclude beer results.</t>
    </r>
  </si>
  <si>
    <r>
      <t xml:space="preserve">(3) </t>
    </r>
    <r>
      <rPr>
        <b/>
        <sz val="8"/>
        <color indexed="63"/>
        <rFont val="Calibri"/>
        <family val="2"/>
        <scheme val="minor"/>
      </rPr>
      <t>Full year information:</t>
    </r>
    <r>
      <rPr>
        <sz val="8"/>
        <color indexed="63"/>
        <rFont val="Calibri"/>
        <family val="2"/>
        <scheme val="minor"/>
      </rPr>
      <t xml:space="preserve"> Includes total revenues of Ps. 56,523 million from our Brazilian operation, Ps. 14,580 million from our Colombian operation, and Ps. 9,152 million from our Argentine operation for the period of 2018; and Ps. 56,518 million from our Brazilian operation, Ps. 14,222 from our Colombian operation, and Ps. 13,869 million from our Argentine operation for the same period of the previous year. Total Revenues includes Beer revenues in Brazil of Ps. 13,849 million for the full year 2018 and Ps. 12,608 million for the same period of the previous year.</t>
    </r>
  </si>
  <si>
    <r>
      <t>(4)</t>
    </r>
    <r>
      <rPr>
        <sz val="8"/>
        <color indexed="63"/>
        <rFont val="Calibri"/>
        <family val="2"/>
        <scheme val="minor"/>
      </rPr>
      <t xml:space="preserve"> Includes equity method in Leao Alimentos, Verde Campo, among others.</t>
    </r>
  </si>
  <si>
    <r>
      <t>(5)</t>
    </r>
    <r>
      <rPr>
        <sz val="8"/>
        <color indexed="63"/>
        <rFont val="Calibri"/>
        <family val="2"/>
        <scheme val="minor"/>
      </rPr>
      <t xml:space="preserve"> The operating income and operative cash flow lines are presented as non-gaap measures for the convenience of the reader.</t>
    </r>
  </si>
  <si>
    <r>
      <t>(6)</t>
    </r>
    <r>
      <rPr>
        <sz val="8"/>
        <color indexed="63"/>
        <rFont val="Calibri"/>
        <family val="2"/>
        <scheme val="minor"/>
      </rPr>
      <t xml:space="preserve"> Operative cash flow = operating income + depreciation, amortization &amp; other operative non-cash charges.</t>
    </r>
  </si>
  <si>
    <r>
      <t>(7)</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</si>
  <si>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t>CONSOLIDATED BALANCE SHEET</t>
  </si>
  <si>
    <t>COCA-COLA FEMSA</t>
  </si>
  <si>
    <t>Assets</t>
  </si>
  <si>
    <t>Liabilities &amp; Equity</t>
  </si>
  <si>
    <t>Debt Mix</t>
  </si>
  <si>
    <t xml:space="preserve">MEXICO &amp; CENTRAL AMERICA DIVISION </t>
  </si>
  <si>
    <t>SOUTH AMERICA DIVISION</t>
  </si>
  <si>
    <t>% of Rev.</t>
  </si>
  <si>
    <t>RESULTS OF OPERATIONS</t>
  </si>
  <si>
    <t>MACROECONOMIC INFORMATION</t>
  </si>
  <si>
    <t>Quarterly Exchange Rate                                             (Local Currency per USD)</t>
  </si>
  <si>
    <t>Closing Exchange Rate                                                   (Local Currency per USD)</t>
  </si>
  <si>
    <t>CONSOLIDATED INCOME STATEMENT</t>
  </si>
  <si>
    <t>Panama</t>
  </si>
  <si>
    <r>
      <t xml:space="preserve">Average Exchange Rates for each period </t>
    </r>
    <r>
      <rPr>
        <b/>
        <vertAlign val="superscript"/>
        <sz val="10"/>
        <color theme="0"/>
        <rFont val="Calibri"/>
        <family val="2"/>
        <scheme val="minor"/>
      </rPr>
      <t>(2)</t>
    </r>
  </si>
  <si>
    <r>
      <t xml:space="preserve">Millions of Pesos </t>
    </r>
    <r>
      <rPr>
        <b/>
        <vertAlign val="superscript"/>
        <sz val="8"/>
        <color rgb="FF393943"/>
        <rFont val="Calibri"/>
        <family val="2"/>
        <scheme val="minor"/>
      </rPr>
      <t>(1)</t>
    </r>
  </si>
  <si>
    <t>LTM</t>
  </si>
  <si>
    <t>Net revenues</t>
  </si>
  <si>
    <t>Other operating revenues</t>
  </si>
  <si>
    <t>Cost of goods sold</t>
  </si>
  <si>
    <t>Operating expenses</t>
  </si>
  <si>
    <t>Other operative expenses, net</t>
  </si>
  <si>
    <t>Other non operative expenses, net</t>
  </si>
  <si>
    <t>Loss (gain) on monetary position in inflationary subsidiries</t>
  </si>
  <si>
    <t>Market value (gain) loss on financial instruments</t>
  </si>
  <si>
    <t>Comprehensive financing result</t>
  </si>
  <si>
    <t>Income before taxes</t>
  </si>
  <si>
    <t>Income taxes</t>
  </si>
  <si>
    <t>Result of discontinued operations</t>
  </si>
  <si>
    <t>Consolidated net income</t>
  </si>
  <si>
    <t>Net income attributable to equity holders of the company</t>
  </si>
  <si>
    <t>Non-controlling interest</t>
  </si>
  <si>
    <t>Amortization and other operative non-cash charges</t>
  </si>
  <si>
    <t xml:space="preserve">SOUTH AMERICA DIVISION RESULTS </t>
  </si>
  <si>
    <r>
      <rPr>
        <i/>
        <vertAlign val="superscript"/>
        <sz val="9"/>
        <rFont val="Calibri"/>
        <family val="2"/>
        <scheme val="minor"/>
      </rPr>
      <t>(2)</t>
    </r>
    <r>
      <rPr>
        <i/>
        <sz val="9"/>
        <rFont val="Calibri"/>
        <family val="2"/>
        <scheme val="minor"/>
      </rPr>
      <t xml:space="preserve"> Average exchange rate for each period computed with the average exchange rate of each month.</t>
    </r>
  </si>
  <si>
    <t>Equity</t>
  </si>
  <si>
    <t xml:space="preserve">Volume </t>
  </si>
  <si>
    <t xml:space="preserve">Transactions  </t>
  </si>
  <si>
    <t>Water</t>
  </si>
  <si>
    <t xml:space="preserve">Water </t>
  </si>
  <si>
    <r>
      <t>Operative equity method (gain) loss in associates</t>
    </r>
    <r>
      <rPr>
        <sz val="10"/>
        <color indexed="8"/>
        <rFont val="Calibri"/>
        <family val="2"/>
        <scheme val="minor"/>
      </rPr>
      <t xml:space="preserve"> </t>
    </r>
    <r>
      <rPr>
        <vertAlign val="superscript"/>
        <sz val="10"/>
        <color indexed="8"/>
        <rFont val="Calibri"/>
        <family val="2"/>
        <scheme val="minor"/>
      </rPr>
      <t>(3)</t>
    </r>
  </si>
  <si>
    <t xml:space="preserve">Transactions (million transactions) </t>
  </si>
  <si>
    <r>
      <t>Volume (million unit cases)</t>
    </r>
    <r>
      <rPr>
        <b/>
        <vertAlign val="superscript"/>
        <sz val="9"/>
        <color indexed="8"/>
        <rFont val="Calibri"/>
        <family val="2"/>
        <scheme val="minor"/>
      </rPr>
      <t xml:space="preserve"> </t>
    </r>
  </si>
  <si>
    <r>
      <t>Total Revenues</t>
    </r>
    <r>
      <rPr>
        <b/>
        <vertAlign val="superscript"/>
        <sz val="9"/>
        <color indexed="8"/>
        <rFont val="Calibri"/>
        <family val="2"/>
        <scheme val="minor"/>
      </rPr>
      <t xml:space="preserve"> </t>
    </r>
    <r>
      <rPr>
        <b/>
        <vertAlign val="superscript"/>
        <sz val="10"/>
        <color indexed="8"/>
        <rFont val="Calibri"/>
        <family val="2"/>
        <scheme val="minor"/>
      </rPr>
      <t>(2)</t>
    </r>
  </si>
  <si>
    <r>
      <t>Operating cash flow</t>
    </r>
    <r>
      <rPr>
        <b/>
        <sz val="10"/>
        <color indexed="8"/>
        <rFont val="Calibri"/>
        <family val="2"/>
        <scheme val="minor"/>
      </rPr>
      <t xml:space="preserve"> </t>
    </r>
    <r>
      <rPr>
        <b/>
        <vertAlign val="superscript"/>
        <sz val="10"/>
        <color indexed="8"/>
        <rFont val="Calibri"/>
        <family val="2"/>
        <scheme val="minor"/>
      </rPr>
      <t>(4)(5)</t>
    </r>
  </si>
  <si>
    <r>
      <t>Volume (million unit cases)</t>
    </r>
    <r>
      <rPr>
        <b/>
        <vertAlign val="superscript"/>
        <sz val="8"/>
        <color indexed="8"/>
        <rFont val="Calibri"/>
        <family val="2"/>
        <scheme val="minor"/>
      </rPr>
      <t xml:space="preserve"> </t>
    </r>
  </si>
  <si>
    <r>
      <t xml:space="preserve">Total revenues </t>
    </r>
    <r>
      <rPr>
        <b/>
        <vertAlign val="superscript"/>
        <sz val="8"/>
        <color indexed="8"/>
        <rFont val="Calibri"/>
        <family val="2"/>
        <scheme val="minor"/>
      </rPr>
      <t>(2)</t>
    </r>
  </si>
  <si>
    <r>
      <t>Operative equity method (gain) loss in associates</t>
    </r>
    <r>
      <rPr>
        <vertAlign val="superscript"/>
        <sz val="8"/>
        <color indexed="8"/>
        <rFont val="Calibri"/>
        <family val="2"/>
        <scheme val="minor"/>
      </rPr>
      <t>(3)</t>
    </r>
  </si>
  <si>
    <t>Majority Net Income</t>
  </si>
  <si>
    <r>
      <t xml:space="preserve">% Total Debt </t>
    </r>
    <r>
      <rPr>
        <i/>
        <vertAlign val="superscript"/>
        <sz val="12"/>
        <rFont val="Calibri"/>
        <family val="2"/>
        <scheme val="minor"/>
      </rPr>
      <t xml:space="preserve">(1) </t>
    </r>
  </si>
  <si>
    <r>
      <t xml:space="preserve">% Interest Rate Floating </t>
    </r>
    <r>
      <rPr>
        <i/>
        <vertAlign val="superscript"/>
        <sz val="12"/>
        <rFont val="Calibri"/>
        <family val="2"/>
        <scheme val="minor"/>
      </rPr>
      <t>(1) (2)</t>
    </r>
  </si>
  <si>
    <r>
      <rPr>
        <i/>
        <vertAlign val="superscript"/>
        <sz val="12"/>
        <rFont val="Calibri"/>
        <family val="2"/>
        <scheme val="minor"/>
      </rPr>
      <t>(2)</t>
    </r>
    <r>
      <rPr>
        <i/>
        <sz val="12"/>
        <rFont val="Calibri"/>
        <family val="2"/>
        <scheme val="minor"/>
      </rPr>
      <t xml:space="preserve"> Calculated by weighting each year´s outstanding debt balance mix.</t>
    </r>
  </si>
  <si>
    <r>
      <t xml:space="preserve">Net debt including effect of hedges </t>
    </r>
    <r>
      <rPr>
        <vertAlign val="superscript"/>
        <sz val="12"/>
        <color rgb="FF000000"/>
        <rFont val="Calibri"/>
        <family val="2"/>
        <scheme val="minor"/>
      </rPr>
      <t>(1)(3)</t>
    </r>
  </si>
  <si>
    <r>
      <t xml:space="preserve">Net debt including effect of hedges / Operating cash flow </t>
    </r>
    <r>
      <rPr>
        <vertAlign val="superscript"/>
        <sz val="12"/>
        <color rgb="FF000000"/>
        <rFont val="Calibri"/>
        <family val="2"/>
        <scheme val="minor"/>
      </rPr>
      <t>(1)(3)</t>
    </r>
  </si>
  <si>
    <r>
      <t xml:space="preserve">Operating cash flow/ Interest expense, net </t>
    </r>
    <r>
      <rPr>
        <vertAlign val="superscript"/>
        <sz val="12"/>
        <color rgb="FF000000"/>
        <rFont val="Calibri"/>
        <family val="2"/>
        <scheme val="minor"/>
      </rPr>
      <t>(1)</t>
    </r>
  </si>
  <si>
    <r>
      <t xml:space="preserve">Capitalization </t>
    </r>
    <r>
      <rPr>
        <vertAlign val="superscript"/>
        <sz val="12"/>
        <rFont val="Calibri"/>
        <family val="2"/>
        <scheme val="minor"/>
      </rPr>
      <t>(2)</t>
    </r>
  </si>
  <si>
    <r>
      <rPr>
        <i/>
        <vertAlign val="superscript"/>
        <sz val="12"/>
        <rFont val="Calibri"/>
        <family val="2"/>
        <scheme val="minor"/>
      </rPr>
      <t>(1)</t>
    </r>
    <r>
      <rPr>
        <i/>
        <sz val="12"/>
        <rFont val="Calibri"/>
        <family val="2"/>
        <scheme val="minor"/>
      </rPr>
      <t xml:space="preserve"> Net debt = total debt - cash</t>
    </r>
  </si>
  <si>
    <r>
      <rPr>
        <i/>
        <vertAlign val="superscript"/>
        <sz val="12"/>
        <rFont val="Calibri"/>
        <family val="2"/>
        <scheme val="minor"/>
      </rPr>
      <t>(2)</t>
    </r>
    <r>
      <rPr>
        <i/>
        <sz val="12"/>
        <rFont val="Calibri"/>
        <family val="2"/>
        <scheme val="minor"/>
      </rPr>
      <t xml:space="preserve"> Total debt / (long-term debt + shareholders' equity)</t>
    </r>
  </si>
  <si>
    <r>
      <rPr>
        <i/>
        <vertAlign val="superscript"/>
        <sz val="12"/>
        <rFont val="Calibri"/>
        <family val="2"/>
        <scheme val="minor"/>
      </rPr>
      <t>(3)</t>
    </r>
    <r>
      <rPr>
        <i/>
        <sz val="12"/>
        <rFont val="Calibri"/>
        <family val="2"/>
        <scheme val="minor"/>
      </rPr>
      <t xml:space="preserve">  After giving effect to cross-currency swaps.</t>
    </r>
  </si>
  <si>
    <t>Operating Cash Flow &amp; CAPEX</t>
  </si>
  <si>
    <r>
      <t xml:space="preserve">Water </t>
    </r>
    <r>
      <rPr>
        <vertAlign val="superscript"/>
        <sz val="12"/>
        <color rgb="FFC00000"/>
        <rFont val="Calibri"/>
        <family val="2"/>
        <scheme val="minor"/>
      </rPr>
      <t>(1)</t>
    </r>
  </si>
  <si>
    <r>
      <t xml:space="preserve">Bulk </t>
    </r>
    <r>
      <rPr>
        <vertAlign val="superscript"/>
        <sz val="12"/>
        <color rgb="FFC00000"/>
        <rFont val="Calibri"/>
        <family val="2"/>
        <scheme val="minor"/>
      </rPr>
      <t>(2)</t>
    </r>
  </si>
  <si>
    <r>
      <t xml:space="preserve">Brazil </t>
    </r>
    <r>
      <rPr>
        <vertAlign val="superscript"/>
        <sz val="12"/>
        <rFont val="Calibri"/>
        <family val="2"/>
        <scheme val="minor"/>
      </rPr>
      <t>(4)</t>
    </r>
  </si>
  <si>
    <r>
      <rPr>
        <i/>
        <vertAlign val="superscript"/>
        <sz val="10"/>
        <color theme="1"/>
        <rFont val="Calibri"/>
        <family val="2"/>
        <scheme val="minor"/>
      </rPr>
      <t>(1)</t>
    </r>
    <r>
      <rPr>
        <i/>
        <sz val="10"/>
        <color theme="1"/>
        <rFont val="Calibri"/>
        <family val="2"/>
        <scheme val="minor"/>
      </rPr>
      <t xml:space="preserve"> Excludes water presentations larger than 5.0 Lt ; includes flavored water.</t>
    </r>
  </si>
  <si>
    <r>
      <rPr>
        <i/>
        <vertAlign val="superscript"/>
        <sz val="10"/>
        <color theme="1"/>
        <rFont val="Calibri"/>
        <family val="2"/>
        <scheme val="minor"/>
      </rPr>
      <t>(2)</t>
    </r>
    <r>
      <rPr>
        <i/>
        <sz val="10"/>
        <color theme="1"/>
        <rFont val="Calibri"/>
        <family val="2"/>
        <scheme val="minor"/>
      </rPr>
      <t xml:space="preserve"> Bulk Water  = Still bottled water in 5.0, 19.0 and 20.0 - liter packaging presentations; includes flavored water</t>
    </r>
  </si>
  <si>
    <t>Δ% Reported</t>
  </si>
  <si>
    <t>Financial Ratios</t>
  </si>
  <si>
    <t>QUARTERLY- VOLUME, TRANSACTIONS &amp; REVENUES</t>
  </si>
  <si>
    <r>
      <rPr>
        <i/>
        <vertAlign val="superscript"/>
        <sz val="9"/>
        <color theme="1"/>
        <rFont val="Calibri"/>
        <family val="2"/>
        <scheme val="minor"/>
      </rPr>
      <t>(1)</t>
    </r>
    <r>
      <rPr>
        <i/>
        <sz val="9"/>
        <color theme="1"/>
        <rFont val="Calibri"/>
        <family val="2"/>
        <scheme val="minor"/>
      </rPr>
      <t xml:space="preserve"> Source: inflation estimated by the company based on historic publications from the Central Bank of each country.</t>
    </r>
  </si>
  <si>
    <t>Colombia</t>
  </si>
  <si>
    <t>Current Assets</t>
  </si>
  <si>
    <t>Intangible assets and other assets</t>
  </si>
  <si>
    <t>Current Liabilities</t>
  </si>
  <si>
    <t>Non-Current Assets</t>
  </si>
  <si>
    <t>Non-Current Liabilities</t>
  </si>
  <si>
    <r>
      <rPr>
        <b/>
        <sz val="10"/>
        <color indexed="8"/>
        <rFont val="Calibri"/>
        <family val="2"/>
        <scheme val="minor"/>
      </rPr>
      <t>Operating income</t>
    </r>
    <r>
      <rPr>
        <b/>
        <vertAlign val="superscript"/>
        <sz val="10"/>
        <color indexed="8"/>
        <rFont val="Calibri"/>
        <family val="2"/>
        <scheme val="minor"/>
      </rPr>
      <t xml:space="preserve"> (4)</t>
    </r>
  </si>
  <si>
    <t>YTD</t>
  </si>
  <si>
    <t>Closing Exchange Rate                                  
       (Local Currency per USD)</t>
  </si>
  <si>
    <t>YTD - VOLUME, TRANSACTIONS &amp; REVENUES</t>
  </si>
  <si>
    <t>Δ%
 Reported</t>
  </si>
  <si>
    <r>
      <t xml:space="preserve">Δ%
 Comparable </t>
    </r>
    <r>
      <rPr>
        <b/>
        <vertAlign val="superscript"/>
        <sz val="8"/>
        <color rgb="FFC00000"/>
        <rFont val="Calibri"/>
        <family val="2"/>
        <scheme val="minor"/>
      </rPr>
      <t>(6)</t>
    </r>
  </si>
  <si>
    <r>
      <t xml:space="preserve">Δ% 
Comparable </t>
    </r>
    <r>
      <rPr>
        <b/>
        <vertAlign val="superscript"/>
        <sz val="8"/>
        <color rgb="FFC00000"/>
        <rFont val="Calibri"/>
        <family val="2"/>
        <scheme val="minor"/>
      </rPr>
      <t>(6)</t>
    </r>
  </si>
  <si>
    <t>Depreciation, amortization &amp; other operating non-cash charges</t>
  </si>
  <si>
    <t>Short-term bank loans and notes payable</t>
  </si>
  <si>
    <t>Suppliers</t>
  </si>
  <si>
    <t>Short-term leasing Liabilities</t>
  </si>
  <si>
    <t>Other current liabilities</t>
  </si>
  <si>
    <t>Total current liabilities</t>
  </si>
  <si>
    <t>Long-term bank loans and notes payable</t>
  </si>
  <si>
    <t>Other long-term liabilities</t>
  </si>
  <si>
    <t>Total liabilities</t>
  </si>
  <si>
    <t>Total controlling interest</t>
  </si>
  <si>
    <t>Total equity</t>
  </si>
  <si>
    <t>Total Liabilities and Equity</t>
  </si>
  <si>
    <t>Long Term Leasing Liabilities</t>
  </si>
  <si>
    <t>Cash, cash equivalents and marketable securities</t>
  </si>
  <si>
    <t>Total accounts receivable</t>
  </si>
  <si>
    <t>Inventories</t>
  </si>
  <si>
    <t>Other current assets</t>
  </si>
  <si>
    <t>Total current assets</t>
  </si>
  <si>
    <t>Property, plant and equipment</t>
  </si>
  <si>
    <t>Accumulated depreciation</t>
  </si>
  <si>
    <t>Total property, plant and equipment, net</t>
  </si>
  <si>
    <t>Right of use assets</t>
  </si>
  <si>
    <t>Investment in shares</t>
  </si>
  <si>
    <t>Other non-current assets</t>
  </si>
  <si>
    <t>Total Assets</t>
  </si>
  <si>
    <t>Argentina</t>
  </si>
  <si>
    <t>Costa Rica</t>
  </si>
  <si>
    <t>Guatemala</t>
  </si>
  <si>
    <t>Nicaragua</t>
  </si>
  <si>
    <t>Uruguay</t>
  </si>
  <si>
    <t>Mexico</t>
  </si>
  <si>
    <t>Brazil</t>
  </si>
  <si>
    <t>YTD 2020</t>
  </si>
  <si>
    <t>YTD 20</t>
  </si>
  <si>
    <t>Jun-20</t>
  </si>
  <si>
    <r>
      <t>(2)</t>
    </r>
    <r>
      <rPr>
        <sz val="8"/>
        <color indexed="63"/>
        <rFont val="Calibri"/>
        <family val="2"/>
        <scheme val="minor"/>
      </rPr>
      <t xml:space="preserve"> </t>
    </r>
    <r>
      <rPr>
        <b/>
        <sz val="8"/>
        <color indexed="63"/>
        <rFont val="Calibri"/>
        <family val="2"/>
        <scheme val="minor"/>
      </rPr>
      <t>Quarter information:</t>
    </r>
    <r>
      <rPr>
        <sz val="8"/>
        <color indexed="63"/>
        <rFont val="Calibri"/>
        <family val="2"/>
        <scheme val="minor"/>
      </rPr>
      <t xml:space="preserve"> Includes total revenues of Ps. 20,921  million from our Mexican operation for the fourth quarter of 2018 and 20,044 for the same period of the previous year</t>
    </r>
  </si>
  <si>
    <r>
      <t xml:space="preserve">(3) </t>
    </r>
    <r>
      <rPr>
        <b/>
        <sz val="8"/>
        <color indexed="63"/>
        <rFont val="Calibri"/>
        <family val="2"/>
        <scheme val="minor"/>
      </rPr>
      <t>Quarter information:</t>
    </r>
    <r>
      <rPr>
        <sz val="8"/>
        <color indexed="63"/>
        <rFont val="Calibri"/>
        <family val="2"/>
        <scheme val="minor"/>
      </rPr>
      <t xml:space="preserve"> Includes total revenues of Ps. 17,433 million from our Brazilian operation, Ps. 3,790 million from our Colombian operation, and Ps. 2,381 million from our Argentine operation for the fourth quarter of 2018; and Ps. 17,017 million from our Brazilian operation, Ps. 3,708 from our Colombian operation, and Ps. 4,290 million from our Argentine operation for the same period of the previous year. Total Revenues includes Beer revenues in Brazil of Ps. 3,468 million for the second quarter of 2020 and Ps.  3,253 million for the same period of the previous year.</t>
    </r>
  </si>
  <si>
    <r>
      <t xml:space="preserve">Comparable </t>
    </r>
    <r>
      <rPr>
        <b/>
        <vertAlign val="superscript"/>
        <sz val="10"/>
        <color theme="1"/>
        <rFont val="Calibri"/>
        <family val="2"/>
        <scheme val="minor"/>
      </rPr>
      <t>(2)</t>
    </r>
  </si>
  <si>
    <t>As Reported</t>
  </si>
  <si>
    <r>
      <t>Comparable</t>
    </r>
    <r>
      <rPr>
        <b/>
        <vertAlign val="superscript"/>
        <sz val="10"/>
        <color theme="0"/>
        <rFont val="Calibri"/>
        <family val="2"/>
        <scheme val="minor"/>
      </rPr>
      <t xml:space="preserve"> (1)</t>
    </r>
  </si>
  <si>
    <r>
      <t xml:space="preserve">Operating cash flow </t>
    </r>
    <r>
      <rPr>
        <vertAlign val="superscript"/>
        <sz val="10"/>
        <rFont val="Calibri"/>
        <family val="2"/>
        <scheme val="minor"/>
      </rPr>
      <t>(2)</t>
    </r>
  </si>
  <si>
    <r>
      <t xml:space="preserve">Δ% Comparable </t>
    </r>
    <r>
      <rPr>
        <b/>
        <vertAlign val="superscript"/>
        <sz val="8"/>
        <color rgb="FFC00000"/>
        <rFont val="Calibri"/>
        <family val="2"/>
        <scheme val="minor"/>
      </rPr>
      <t>(7)</t>
    </r>
  </si>
  <si>
    <r>
      <t xml:space="preserve">Non Operative equity method (gain) loss in associates </t>
    </r>
    <r>
      <rPr>
        <vertAlign val="superscript"/>
        <sz val="8"/>
        <color indexed="8"/>
        <rFont val="Calibri"/>
        <family val="2"/>
        <scheme val="minor"/>
      </rPr>
      <t>(4)</t>
    </r>
  </si>
  <si>
    <r>
      <t xml:space="preserve">Operating income </t>
    </r>
    <r>
      <rPr>
        <b/>
        <vertAlign val="superscript"/>
        <sz val="8"/>
        <color indexed="8"/>
        <rFont val="Calibri"/>
        <family val="2"/>
        <scheme val="minor"/>
      </rPr>
      <t>(5)</t>
    </r>
  </si>
  <si>
    <r>
      <t xml:space="preserve">Operating income </t>
    </r>
    <r>
      <rPr>
        <vertAlign val="superscript"/>
        <sz val="8"/>
        <color indexed="8"/>
        <rFont val="Calibri"/>
        <family val="2"/>
        <scheme val="minor"/>
      </rPr>
      <t>(5)</t>
    </r>
  </si>
  <si>
    <r>
      <t xml:space="preserve">Operating cash flow </t>
    </r>
    <r>
      <rPr>
        <b/>
        <vertAlign val="superscript"/>
        <sz val="8"/>
        <color indexed="8"/>
        <rFont val="Calibri"/>
        <family val="2"/>
        <scheme val="minor"/>
      </rPr>
      <t>(5)(6)</t>
    </r>
  </si>
  <si>
    <t>Mexico and Central America</t>
  </si>
  <si>
    <r>
      <t xml:space="preserve">Brazil </t>
    </r>
    <r>
      <rPr>
        <vertAlign val="superscript"/>
        <sz val="12"/>
        <rFont val="Calibri"/>
        <family val="2"/>
        <scheme val="minor"/>
      </rPr>
      <t>(3)</t>
    </r>
  </si>
  <si>
    <r>
      <rPr>
        <i/>
        <vertAlign val="superscript"/>
        <sz val="10"/>
        <color theme="1"/>
        <rFont val="Calibri"/>
        <family val="2"/>
        <scheme val="minor"/>
      </rPr>
      <t>(3)</t>
    </r>
    <r>
      <rPr>
        <i/>
        <sz val="10"/>
        <color theme="1"/>
        <rFont val="Calibri"/>
        <family val="2"/>
        <scheme val="minor"/>
      </rPr>
      <t xml:space="preserve"> Volume and transactions in Brazil do not include beer.</t>
    </r>
  </si>
  <si>
    <t>Year to Date Exchange Rate                                             (Local Currency per USD)</t>
  </si>
  <si>
    <r>
      <rPr>
        <i/>
        <vertAlign val="superscript"/>
        <sz val="12"/>
        <rFont val="Calibri"/>
        <family val="2"/>
        <scheme val="minor"/>
      </rPr>
      <t>(1)</t>
    </r>
    <r>
      <rPr>
        <i/>
        <sz val="12"/>
        <rFont val="Calibri"/>
        <family val="2"/>
        <scheme val="minor"/>
      </rPr>
      <t xml:space="preserve"> After giving effect to cross- currency swaps and financial leases.</t>
    </r>
  </si>
  <si>
    <t>3Q 2020</t>
  </si>
  <si>
    <t xml:space="preserve">CONSOLIDATED THIRD QUARTER RESULTS </t>
  </si>
  <si>
    <t xml:space="preserve">CONSOLIDATED FIRST NINE MONTHS RESULTS </t>
  </si>
  <si>
    <t>For the Third Quarter of:</t>
  </si>
  <si>
    <t>For the First Nine Months of:</t>
  </si>
  <si>
    <t>3Q20</t>
  </si>
  <si>
    <t>Sep-20</t>
  </si>
  <si>
    <t>3Q 2021</t>
  </si>
  <si>
    <t>YTD 2021</t>
  </si>
  <si>
    <t>FINANCIAL SUMMARY FOR THE THIRD QUARTER AND FIRST NINE MONTHS OF 2021</t>
  </si>
  <si>
    <t xml:space="preserve"> Sep-21</t>
  </si>
  <si>
    <t xml:space="preserve">        September 30, 2021</t>
  </si>
  <si>
    <t xml:space="preserve"> Dec-20</t>
  </si>
  <si>
    <t>LTM 2021</t>
  </si>
  <si>
    <t>FY 2020</t>
  </si>
  <si>
    <t>3Q21</t>
  </si>
  <si>
    <t>YTD 21</t>
  </si>
  <si>
    <t>Sep-21</t>
  </si>
  <si>
    <t>Jun-21</t>
  </si>
  <si>
    <t>CAM South</t>
  </si>
  <si>
    <t>-</t>
  </si>
  <si>
    <r>
      <rPr>
        <i/>
        <vertAlign val="superscript"/>
        <sz val="10"/>
        <rFont val="Calibri"/>
        <family val="2"/>
        <scheme val="minor"/>
      </rPr>
      <t>(4)</t>
    </r>
    <r>
      <rPr>
        <i/>
        <sz val="10"/>
        <rFont val="Calibri"/>
        <family val="2"/>
        <scheme val="minor"/>
      </rPr>
      <t xml:space="preserve"> Brazil includes beer revenues of Ps.2,683 million for the third quarter of 2021 and Ps.3,909 million for the same period of the previous year. </t>
    </r>
  </si>
  <si>
    <r>
      <rPr>
        <i/>
        <vertAlign val="superscript"/>
        <sz val="10"/>
        <color theme="1"/>
        <rFont val="Calibri"/>
        <family val="2"/>
        <scheme val="minor"/>
      </rPr>
      <t>(4)</t>
    </r>
    <r>
      <rPr>
        <i/>
        <sz val="10"/>
        <color theme="1"/>
        <rFont val="Calibri"/>
        <family val="2"/>
        <scheme val="minor"/>
      </rPr>
      <t xml:space="preserve"> Brazil includes beer revenues of Ps. 10,045 million for the first nine months of 2021 and Ps. 11,163 million for the same period of the previous year. </t>
    </r>
  </si>
  <si>
    <t>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</si>
</sst>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43" formatCode="_-* #,##0.00_-;\-* #,##0.00_-;_-* &quot;-&quot;??_-;_-@_-"/>
    <numFmt numFmtId="164" formatCode="_(* #,##0.00_);_(* \(#,##0.00\);_(* &quot;-&quot;??_);_(@_)"/>
    <numFmt numFmtId="165" formatCode="_(* #,##0_);_(* \(#,##0\);_(* &quot;-&quot;??_);_(@_)"/>
    <numFmt numFmtId="166" formatCode="_(* #,##0.0_);_(* \(#,##0.0\);_(* &quot;-&quot;??_);_(@_)"/>
    <numFmt numFmtId="167" formatCode="0.0%"/>
    <numFmt numFmtId="168" formatCode="_(* #,##0.0000_);_(* \(#,##0.0000\);_(* &quot;-&quot;??_);_(@_)"/>
    <numFmt numFmtId="169" formatCode="0.0"/>
    <numFmt numFmtId="170" formatCode="_-* #,##0_-;\-* #,##0_-;_-* &quot;-&quot;??_-;_-@_-"/>
    <numFmt numFmtId="171" formatCode="[$-409]mmm\-yy;@"/>
    <numFmt numFmtId="172" formatCode="#,##0.0_);\(#,##0.0\)"/>
    <numFmt numFmtId="173" formatCode="0.0%;\(0.0%\)"/>
    <numFmt numFmtId="174" formatCode="_-* #,##0.0_-;\-* #,##0.0_-;_-* &quot;-&quot;??_-;_-@_-"/>
    <numFmt numFmtId="175" formatCode="_-* #,##0.0_-;\-* #,##0.0_-;_-* &quot;-&quot;?_-;_-@_-"/>
  </numFmts>
  <fonts count="109" x14ac:knownFonts="1">
    <font>
      <sz val="10"/>
      <name val="Arial"/>
    </font>
    <font>
      <sz val="11"/>
      <color theme="1"/>
      <name val="Calibri"/>
      <family val="2"/>
      <scheme val="minor"/>
    </font>
    <font>
      <sz val="11"/>
      <color theme="1"/>
      <name val="Calibri"/>
      <family val="2"/>
      <scheme val="minor"/>
    </font>
    <font>
      <sz val="12"/>
      <name val="Arial Narrow"/>
      <family val="2"/>
    </font>
    <font>
      <sz val="10"/>
      <name val="Arial"/>
      <family val="2"/>
    </font>
    <font>
      <sz val="10"/>
      <name val="MS Sans Serif"/>
      <family val="2"/>
    </font>
    <font>
      <sz val="11"/>
      <name val="Arial Narrow"/>
      <family val="2"/>
    </font>
    <font>
      <vertAlign val="superscript"/>
      <sz val="11"/>
      <color indexed="8"/>
      <name val="Arial Narrow"/>
      <family val="2"/>
    </font>
    <font>
      <sz val="11"/>
      <color indexed="8"/>
      <name val="Arial Narrow"/>
      <family val="2"/>
    </font>
    <font>
      <sz val="11"/>
      <color indexed="10"/>
      <name val="Arial Narrow"/>
      <family val="2"/>
    </font>
    <font>
      <b/>
      <sz val="8"/>
      <color indexed="8"/>
      <name val="Calibri"/>
      <family val="2"/>
      <scheme val="minor"/>
    </font>
    <font>
      <sz val="8"/>
      <name val="Calibri"/>
      <family val="2"/>
      <scheme val="minor"/>
    </font>
    <font>
      <b/>
      <sz val="8"/>
      <color indexed="16"/>
      <name val="Calibri"/>
      <family val="2"/>
      <scheme val="minor"/>
    </font>
    <font>
      <b/>
      <sz val="8"/>
      <name val="Calibri"/>
      <family val="2"/>
      <scheme val="minor"/>
    </font>
    <font>
      <b/>
      <vertAlign val="superscript"/>
      <sz val="8"/>
      <color indexed="8"/>
      <name val="Calibri"/>
      <family val="2"/>
      <scheme val="minor"/>
    </font>
    <font>
      <b/>
      <i/>
      <sz val="8"/>
      <color indexed="8"/>
      <name val="Calibri"/>
      <family val="2"/>
      <scheme val="minor"/>
    </font>
    <font>
      <sz val="8"/>
      <color indexed="8"/>
      <name val="Calibri"/>
      <family val="2"/>
      <scheme val="minor"/>
    </font>
    <font>
      <vertAlign val="superscript"/>
      <sz val="8"/>
      <name val="Calibri"/>
      <family val="2"/>
      <scheme val="minor"/>
    </font>
    <font>
      <vertAlign val="superscript"/>
      <sz val="8"/>
      <color indexed="8"/>
      <name val="Calibri"/>
      <family val="2"/>
      <scheme val="minor"/>
    </font>
    <font>
      <sz val="8"/>
      <color theme="0"/>
      <name val="Calibri"/>
      <family val="2"/>
      <scheme val="minor"/>
    </font>
    <font>
      <b/>
      <sz val="8"/>
      <color rgb="FFFF0000"/>
      <name val="Calibri"/>
      <family val="2"/>
      <scheme val="minor"/>
    </font>
    <font>
      <b/>
      <sz val="8"/>
      <color theme="0"/>
      <name val="Calibri"/>
      <family val="2"/>
      <scheme val="minor"/>
    </font>
    <font>
      <sz val="8"/>
      <color indexed="10"/>
      <name val="Calibri"/>
      <family val="2"/>
      <scheme val="minor"/>
    </font>
    <font>
      <b/>
      <sz val="10"/>
      <color theme="0"/>
      <name val="Calibri"/>
      <family val="2"/>
      <scheme val="minor"/>
    </font>
    <font>
      <b/>
      <sz val="8"/>
      <color rgb="FF850026"/>
      <name val="Calibri"/>
      <family val="2"/>
      <scheme val="minor"/>
    </font>
    <font>
      <b/>
      <vertAlign val="superscript"/>
      <sz val="8"/>
      <color rgb="FF850026"/>
      <name val="Calibri"/>
      <family val="2"/>
      <scheme val="minor"/>
    </font>
    <font>
      <sz val="7"/>
      <name val="Calibri"/>
      <family val="2"/>
      <scheme val="minor"/>
    </font>
    <font>
      <vertAlign val="superscript"/>
      <sz val="7"/>
      <name val="Calibri"/>
      <family val="2"/>
      <scheme val="minor"/>
    </font>
    <font>
      <sz val="7"/>
      <color indexed="8"/>
      <name val="Calibri"/>
      <family val="2"/>
      <scheme val="minor"/>
    </font>
    <font>
      <vertAlign val="superscript"/>
      <sz val="7"/>
      <color indexed="8"/>
      <name val="Calibri"/>
      <family val="2"/>
      <scheme val="minor"/>
    </font>
    <font>
      <sz val="8"/>
      <color rgb="FF850026"/>
      <name val="Calibri"/>
      <family val="2"/>
      <scheme val="minor"/>
    </font>
    <font>
      <b/>
      <vertAlign val="superscript"/>
      <sz val="8"/>
      <color theme="0"/>
      <name val="Calibri"/>
      <family val="2"/>
      <scheme val="minor"/>
    </font>
    <font>
      <sz val="8"/>
      <color indexed="12"/>
      <name val="Calibri"/>
      <family val="2"/>
      <scheme val="minor"/>
    </font>
    <font>
      <b/>
      <sz val="8"/>
      <color rgb="FF393943"/>
      <name val="Calibri"/>
      <family val="2"/>
      <scheme val="minor"/>
    </font>
    <font>
      <i/>
      <sz val="8"/>
      <color indexed="8"/>
      <name val="Calibri"/>
      <family val="2"/>
      <scheme val="minor"/>
    </font>
    <font>
      <b/>
      <sz val="8"/>
      <color rgb="FF393943"/>
      <name val="Calibri"/>
      <family val="2"/>
    </font>
    <font>
      <sz val="7.7"/>
      <name val="Calibri"/>
      <family val="2"/>
    </font>
    <font>
      <sz val="7"/>
      <name val="Calibri"/>
      <family val="2"/>
    </font>
    <font>
      <sz val="10"/>
      <name val="Calibri"/>
      <family val="2"/>
      <scheme val="minor"/>
    </font>
    <font>
      <b/>
      <sz val="8"/>
      <color rgb="FFC00000"/>
      <name val="Calibri"/>
      <family val="2"/>
      <scheme val="minor"/>
    </font>
    <font>
      <b/>
      <vertAlign val="superscript"/>
      <sz val="8"/>
      <color rgb="FFC00000"/>
      <name val="Calibri"/>
      <family val="2"/>
      <scheme val="minor"/>
    </font>
    <font>
      <sz val="8"/>
      <color rgb="FFC00000"/>
      <name val="Calibri"/>
      <family val="2"/>
      <scheme val="minor"/>
    </font>
    <font>
      <sz val="10"/>
      <color theme="1"/>
      <name val="Calibri"/>
      <family val="2"/>
      <scheme val="minor"/>
    </font>
    <font>
      <b/>
      <vertAlign val="superscript"/>
      <sz val="10"/>
      <color theme="0"/>
      <name val="Calibri"/>
      <family val="2"/>
      <scheme val="minor"/>
    </font>
    <font>
      <b/>
      <sz val="10"/>
      <name val="Calibri"/>
      <family val="2"/>
      <scheme val="minor"/>
    </font>
    <font>
      <sz val="10"/>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b/>
      <sz val="9"/>
      <color theme="0"/>
      <name val="Calibri"/>
      <family val="2"/>
      <scheme val="minor"/>
    </font>
    <font>
      <sz val="12"/>
      <name val="Calibri"/>
      <family val="2"/>
      <scheme val="minor"/>
    </font>
    <font>
      <b/>
      <sz val="9"/>
      <color rgb="FF393943"/>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sz val="9"/>
      <color theme="1"/>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b/>
      <sz val="9"/>
      <color rgb="FFC00000"/>
      <name val="Calibri"/>
      <family val="2"/>
      <scheme val="minor"/>
    </font>
    <font>
      <i/>
      <sz val="9"/>
      <color indexed="12"/>
      <name val="Calibri"/>
      <family val="2"/>
      <scheme val="minor"/>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4"/>
      <color theme="0"/>
      <name val="Calibri"/>
      <family val="2"/>
      <scheme val="minor"/>
    </font>
    <font>
      <vertAlign val="superscript"/>
      <sz val="10"/>
      <color indexed="8"/>
      <name val="Calibri"/>
      <family val="2"/>
      <scheme val="minor"/>
    </font>
    <font>
      <vertAlign val="superscript"/>
      <sz val="8"/>
      <color indexed="63"/>
      <name val="Calibri"/>
      <family val="2"/>
      <scheme val="minor"/>
    </font>
    <font>
      <sz val="8"/>
      <color indexed="63"/>
      <name val="Calibri"/>
      <family val="2"/>
      <scheme val="minor"/>
    </font>
    <font>
      <b/>
      <sz val="8"/>
      <color indexed="63"/>
      <name val="Calibri"/>
      <family val="2"/>
      <scheme val="minor"/>
    </font>
    <font>
      <i/>
      <sz val="9"/>
      <name val="Calibri"/>
      <family val="2"/>
      <scheme val="minor"/>
    </font>
    <font>
      <i/>
      <vertAlign val="superscript"/>
      <sz val="9"/>
      <name val="Calibri"/>
      <family val="2"/>
      <scheme val="minor"/>
    </font>
    <font>
      <b/>
      <vertAlign val="superscript"/>
      <sz val="8"/>
      <color rgb="FF393943"/>
      <name val="Calibri"/>
      <family val="2"/>
      <scheme val="minor"/>
    </font>
    <font>
      <sz val="9"/>
      <color rgb="FFFF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sz val="12"/>
      <color indexed="8"/>
      <name val="Calibri"/>
      <family val="2"/>
      <scheme val="minor"/>
    </font>
    <font>
      <b/>
      <sz val="12"/>
      <color indexed="8"/>
      <name val="Calibri"/>
      <family val="2"/>
      <scheme val="minor"/>
    </font>
    <font>
      <i/>
      <vertAlign val="superscript"/>
      <sz val="12"/>
      <name val="Calibri"/>
      <family val="2"/>
      <scheme val="minor"/>
    </font>
    <font>
      <i/>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b/>
      <i/>
      <sz val="12"/>
      <name val="Calibri"/>
      <family val="2"/>
      <scheme val="minor"/>
    </font>
    <font>
      <b/>
      <sz val="12"/>
      <color rgb="FFC00000"/>
      <name val="Calibri"/>
      <family val="2"/>
      <scheme val="minor"/>
    </font>
    <font>
      <b/>
      <sz val="16"/>
      <color theme="0"/>
      <name val="Calibri"/>
      <family val="2"/>
      <scheme val="minor"/>
    </font>
    <font>
      <sz val="12"/>
      <color indexed="12"/>
      <name val="Calibri"/>
      <family val="2"/>
      <scheme val="minor"/>
    </font>
    <font>
      <vertAlign val="superscript"/>
      <sz val="12"/>
      <color rgb="FFC00000"/>
      <name val="Calibri"/>
      <family val="2"/>
      <scheme val="minor"/>
    </font>
    <font>
      <i/>
      <sz val="10"/>
      <color theme="1"/>
      <name val="Calibri"/>
      <family val="2"/>
      <scheme val="minor"/>
    </font>
    <font>
      <i/>
      <vertAlign val="superscript"/>
      <sz val="10"/>
      <color theme="1"/>
      <name val="Calibri"/>
      <family val="2"/>
      <scheme val="minor"/>
    </font>
    <font>
      <b/>
      <vertAlign val="superscript"/>
      <sz val="10"/>
      <color theme="1"/>
      <name val="Calibri"/>
      <family val="2"/>
      <scheme val="minor"/>
    </font>
    <font>
      <i/>
      <sz val="10"/>
      <name val="Calibri"/>
      <family val="2"/>
      <scheme val="minor"/>
    </font>
    <font>
      <i/>
      <vertAlign val="superscript"/>
      <sz val="10"/>
      <name val="Calibri"/>
      <family val="2"/>
      <scheme val="minor"/>
    </font>
    <font>
      <sz val="10"/>
      <color theme="1"/>
      <name val="Times New Roman"/>
      <family val="1"/>
    </font>
    <font>
      <sz val="16"/>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393943"/>
        <bgColor indexed="64"/>
      </patternFill>
    </fill>
    <fill>
      <patternFill patternType="solid">
        <fgColor rgb="FF850026"/>
        <bgColor indexed="64"/>
      </patternFill>
    </fill>
    <fill>
      <patternFill patternType="solid">
        <fgColor rgb="FFE8E9EC"/>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14999847407452621"/>
        <bgColor rgb="FF000000"/>
      </patternFill>
    </fill>
  </fills>
  <borders count="16">
    <border>
      <left/>
      <right/>
      <top/>
      <bottom/>
      <diagonal/>
    </border>
    <border>
      <left/>
      <right/>
      <top/>
      <bottom style="thin">
        <color indexed="64"/>
      </bottom>
      <diagonal/>
    </border>
    <border>
      <left/>
      <right/>
      <top/>
      <bottom style="dotted">
        <color rgb="FF393943"/>
      </bottom>
      <diagonal/>
    </border>
    <border>
      <left/>
      <right/>
      <top/>
      <bottom style="thin">
        <color rgb="FF393943"/>
      </bottom>
      <diagonal/>
    </border>
    <border>
      <left/>
      <right/>
      <top style="thin">
        <color rgb="FF393943"/>
      </top>
      <bottom style="thin">
        <color rgb="FF393943"/>
      </bottom>
      <diagonal/>
    </border>
    <border>
      <left/>
      <right/>
      <top/>
      <bottom style="medium">
        <color rgb="FF850026"/>
      </bottom>
      <diagonal/>
    </border>
    <border>
      <left/>
      <right/>
      <top style="thin">
        <color indexed="64"/>
      </top>
      <bottom style="thin">
        <color indexed="64"/>
      </bottom>
      <diagonal/>
    </border>
    <border>
      <left/>
      <right/>
      <top/>
      <bottom style="medium">
        <color rgb="FFC00000"/>
      </bottom>
      <diagonal/>
    </border>
    <border>
      <left/>
      <right/>
      <top style="thin">
        <color rgb="FF393943"/>
      </top>
      <bottom style="medium">
        <color rgb="FFC00000"/>
      </bottom>
      <diagonal/>
    </border>
    <border>
      <left/>
      <right/>
      <top style="medium">
        <color rgb="FFC00000"/>
      </top>
      <bottom/>
      <diagonal/>
    </border>
    <border>
      <left/>
      <right/>
      <top style="medium">
        <color rgb="FFC00000"/>
      </top>
      <bottom style="hair">
        <color indexed="64"/>
      </bottom>
      <diagonal/>
    </border>
    <border>
      <left/>
      <right/>
      <top style="hair">
        <color indexed="64"/>
      </top>
      <bottom/>
      <diagonal/>
    </border>
    <border>
      <left/>
      <right/>
      <top style="thin">
        <color rgb="FFC00000"/>
      </top>
      <bottom/>
      <diagonal/>
    </border>
    <border>
      <left/>
      <right/>
      <top style="thin">
        <color indexed="64"/>
      </top>
      <bottom style="medium">
        <color rgb="FFC00000"/>
      </bottom>
      <diagonal/>
    </border>
    <border>
      <left/>
      <right/>
      <top/>
      <bottom style="medium">
        <color indexed="64"/>
      </bottom>
      <diagonal/>
    </border>
    <border>
      <left/>
      <right/>
      <top style="thin">
        <color indexed="64"/>
      </top>
      <bottom/>
      <diagonal/>
    </border>
  </borders>
  <cellStyleXfs count="13">
    <xf numFmtId="0" fontId="0" fillId="0" borderId="0"/>
    <xf numFmtId="164" fontId="4" fillId="0" borderId="0" applyFont="0" applyFill="0" applyBorder="0" applyAlignment="0" applyProtection="0"/>
    <xf numFmtId="9" fontId="4" fillId="0" borderId="0" applyFont="0" applyFill="0" applyBorder="0" applyAlignment="0" applyProtection="0"/>
    <xf numFmtId="0" fontId="5" fillId="0" borderId="0"/>
    <xf numFmtId="0" fontId="4" fillId="0" borderId="0"/>
    <xf numFmtId="40" fontId="5"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164" fontId="1" fillId="0" borderId="0" applyFont="0" applyFill="0" applyBorder="0" applyAlignment="0" applyProtection="0"/>
  </cellStyleXfs>
  <cellXfs count="687">
    <xf numFmtId="0" fontId="0" fillId="0" borderId="0" xfId="0"/>
    <xf numFmtId="0" fontId="11" fillId="2" borderId="0" xfId="0" applyFont="1" applyFill="1" applyAlignment="1">
      <alignment wrapText="1" shrinkToFit="1"/>
    </xf>
    <xf numFmtId="0" fontId="13" fillId="2" borderId="0" xfId="0" applyFont="1" applyFill="1" applyBorder="1" applyAlignment="1">
      <alignment horizontal="centerContinuous" vertical="center" wrapText="1" shrinkToFit="1"/>
    </xf>
    <xf numFmtId="165" fontId="10" fillId="2" borderId="0" xfId="0" applyNumberFormat="1" applyFont="1" applyFill="1" applyBorder="1" applyAlignment="1">
      <alignment horizontal="centerContinuous" vertical="center" wrapText="1" shrinkToFit="1"/>
    </xf>
    <xf numFmtId="166" fontId="10" fillId="2" borderId="0" xfId="1" applyNumberFormat="1" applyFont="1" applyFill="1" applyBorder="1" applyAlignment="1">
      <alignment horizontal="centerContinuous" vertical="center" wrapText="1" shrinkToFit="1"/>
    </xf>
    <xf numFmtId="0" fontId="11" fillId="2" borderId="0" xfId="0" applyFont="1" applyFill="1" applyAlignment="1">
      <alignment vertical="center" wrapText="1" shrinkToFit="1"/>
    </xf>
    <xf numFmtId="0" fontId="13" fillId="2" borderId="0" xfId="0" applyFont="1" applyFill="1" applyAlignment="1">
      <alignment horizontal="right" vertical="center" wrapText="1" shrinkToFit="1"/>
    </xf>
    <xf numFmtId="0" fontId="13" fillId="2" borderId="0" xfId="0" applyFont="1" applyFill="1" applyBorder="1" applyAlignment="1">
      <alignment horizontal="right" vertical="center" wrapText="1" shrinkToFit="1"/>
    </xf>
    <xf numFmtId="0" fontId="13" fillId="0" borderId="0" xfId="0" applyFont="1" applyFill="1" applyBorder="1" applyAlignment="1">
      <alignment horizontal="centerContinuous" vertical="center" wrapText="1" shrinkToFit="1"/>
    </xf>
    <xf numFmtId="0" fontId="13" fillId="2" borderId="0" xfId="0" applyFont="1" applyFill="1" applyAlignment="1">
      <alignment horizontal="centerContinuous" vertical="center" wrapText="1"/>
    </xf>
    <xf numFmtId="0" fontId="13" fillId="2" borderId="0" xfId="3" quotePrefix="1" applyFont="1" applyFill="1" applyBorder="1" applyAlignment="1">
      <alignment horizontal="left" vertical="center" wrapText="1"/>
    </xf>
    <xf numFmtId="0" fontId="13" fillId="2" borderId="0" xfId="3" quotePrefix="1" applyFont="1" applyFill="1" applyBorder="1" applyAlignment="1">
      <alignment horizontal="left" vertical="center" wrapText="1" shrinkToFit="1"/>
    </xf>
    <xf numFmtId="0" fontId="13" fillId="2" borderId="0" xfId="3" applyFont="1" applyFill="1" applyBorder="1" applyAlignment="1">
      <alignment horizontal="left" vertical="center" wrapText="1" shrinkToFit="1"/>
    </xf>
    <xf numFmtId="0" fontId="16" fillId="2" borderId="0" xfId="0" applyFont="1" applyFill="1" applyBorder="1" applyAlignment="1">
      <alignment vertical="center" wrapText="1" shrinkToFit="1"/>
    </xf>
    <xf numFmtId="166" fontId="11" fillId="2" borderId="0" xfId="1" applyNumberFormat="1" applyFont="1" applyFill="1" applyBorder="1" applyAlignment="1">
      <alignment horizontal="right" vertical="center" wrapText="1" shrinkToFit="1"/>
    </xf>
    <xf numFmtId="166" fontId="11" fillId="7" borderId="1" xfId="1" applyNumberFormat="1" applyFont="1" applyFill="1" applyBorder="1" applyAlignment="1">
      <alignment horizontal="right" vertical="center" wrapText="1" shrinkToFit="1"/>
    </xf>
    <xf numFmtId="166" fontId="11" fillId="7" borderId="0" xfId="1" applyNumberFormat="1" applyFont="1" applyFill="1" applyBorder="1" applyAlignment="1">
      <alignment horizontal="right" vertical="center" wrapText="1" shrinkToFit="1"/>
    </xf>
    <xf numFmtId="0" fontId="11" fillId="2" borderId="0" xfId="0" applyFont="1" applyFill="1" applyBorder="1" applyAlignment="1">
      <alignment vertical="center" wrapText="1" shrinkToFit="1"/>
    </xf>
    <xf numFmtId="0" fontId="16" fillId="2" borderId="0" xfId="0" applyFont="1" applyFill="1" applyBorder="1" applyAlignment="1">
      <alignment horizontal="left" vertical="center" wrapText="1" shrinkToFit="1"/>
    </xf>
    <xf numFmtId="166" fontId="13" fillId="7" borderId="0" xfId="1" applyNumberFormat="1" applyFont="1" applyFill="1" applyBorder="1" applyAlignment="1">
      <alignment horizontal="right" vertical="center" wrapText="1" shrinkToFit="1"/>
    </xf>
    <xf numFmtId="0" fontId="16" fillId="3" borderId="0" xfId="0" applyFont="1" applyFill="1" applyBorder="1" applyAlignment="1">
      <alignment vertical="center" wrapText="1"/>
    </xf>
    <xf numFmtId="0" fontId="16" fillId="3" borderId="0" xfId="0" applyFont="1" applyFill="1" applyBorder="1" applyAlignment="1">
      <alignment vertical="center" wrapText="1" shrinkToFit="1"/>
    </xf>
    <xf numFmtId="167" fontId="20" fillId="2" borderId="0" xfId="2" applyNumberFormat="1" applyFont="1" applyFill="1" applyBorder="1" applyAlignment="1">
      <alignment horizontal="right" vertical="center" wrapText="1" shrinkToFit="1"/>
    </xf>
    <xf numFmtId="165" fontId="16" fillId="2" borderId="0" xfId="1" applyNumberFormat="1" applyFont="1" applyFill="1" applyBorder="1" applyAlignment="1">
      <alignment horizontal="right" vertical="center" wrapText="1" shrinkToFit="1"/>
    </xf>
    <xf numFmtId="166" fontId="10" fillId="2" borderId="0" xfId="1" applyNumberFormat="1" applyFont="1" applyFill="1" applyBorder="1" applyAlignment="1">
      <alignment horizontal="right" vertical="center" wrapText="1" shrinkToFit="1"/>
    </xf>
    <xf numFmtId="0" fontId="13" fillId="2" borderId="0" xfId="3" applyFont="1" applyFill="1" applyBorder="1" applyAlignment="1">
      <alignment horizontal="left" vertical="center" wrapText="1"/>
    </xf>
    <xf numFmtId="166" fontId="11" fillId="2" borderId="3" xfId="1" applyNumberFormat="1" applyFont="1" applyFill="1" applyBorder="1" applyAlignment="1">
      <alignment horizontal="right" vertical="center" wrapText="1" shrinkToFit="1"/>
    </xf>
    <xf numFmtId="166" fontId="11" fillId="7" borderId="3" xfId="1" applyNumberFormat="1" applyFont="1" applyFill="1" applyBorder="1" applyAlignment="1">
      <alignment horizontal="right" vertical="center" wrapText="1" shrinkToFit="1"/>
    </xf>
    <xf numFmtId="166" fontId="11" fillId="2" borderId="4" xfId="1" applyNumberFormat="1" applyFont="1" applyFill="1" applyBorder="1" applyAlignment="1">
      <alignment horizontal="right" vertical="center" wrapText="1" shrinkToFit="1"/>
    </xf>
    <xf numFmtId="166" fontId="11" fillId="7" borderId="5" xfId="1" applyNumberFormat="1" applyFont="1" applyFill="1" applyBorder="1" applyAlignment="1">
      <alignment horizontal="right" vertical="center" wrapText="1" shrinkToFit="1"/>
    </xf>
    <xf numFmtId="0" fontId="21" fillId="0" borderId="0" xfId="0" applyFont="1" applyFill="1" applyBorder="1" applyAlignment="1">
      <alignment vertical="center" wrapText="1" shrinkToFit="1"/>
    </xf>
    <xf numFmtId="166" fontId="10" fillId="2" borderId="0" xfId="1" applyNumberFormat="1" applyFont="1" applyFill="1" applyBorder="1" applyAlignment="1">
      <alignment horizontal="centerContinuous" vertical="center"/>
    </xf>
    <xf numFmtId="0" fontId="11" fillId="2" borderId="0" xfId="0" applyFont="1" applyFill="1"/>
    <xf numFmtId="0" fontId="11" fillId="2" borderId="0" xfId="0" applyFont="1" applyFill="1" applyBorder="1"/>
    <xf numFmtId="0" fontId="3" fillId="2" borderId="0" xfId="0" applyFont="1" applyFill="1" applyBorder="1" applyAlignment="1">
      <alignment vertical="center"/>
    </xf>
    <xf numFmtId="165" fontId="11" fillId="2" borderId="0" xfId="1" applyNumberFormat="1" applyFont="1" applyFill="1" applyBorder="1" applyAlignment="1">
      <alignment vertical="center"/>
    </xf>
    <xf numFmtId="167" fontId="11" fillId="2" borderId="0" xfId="2" applyNumberFormat="1" applyFont="1" applyFill="1" applyBorder="1" applyAlignment="1">
      <alignment vertical="center"/>
    </xf>
    <xf numFmtId="0" fontId="11" fillId="2" borderId="0" xfId="0" applyFont="1" applyFill="1" applyBorder="1" applyAlignment="1">
      <alignment vertical="center"/>
    </xf>
    <xf numFmtId="0" fontId="11" fillId="2" borderId="0" xfId="0" applyFont="1" applyFill="1" applyAlignment="1">
      <alignment vertical="center"/>
    </xf>
    <xf numFmtId="0" fontId="12" fillId="2" borderId="0" xfId="0" applyFont="1" applyFill="1" applyBorder="1" applyAlignment="1">
      <alignment vertical="center"/>
    </xf>
    <xf numFmtId="0" fontId="12" fillId="0" borderId="0" xfId="0" applyFont="1" applyFill="1" applyBorder="1" applyAlignment="1">
      <alignment vertical="center"/>
    </xf>
    <xf numFmtId="0" fontId="13" fillId="2" borderId="0" xfId="0" applyFont="1" applyFill="1" applyAlignment="1">
      <alignment horizontal="centerContinuous" vertical="center"/>
    </xf>
    <xf numFmtId="0" fontId="13" fillId="2" borderId="0" xfId="0" applyFont="1" applyFill="1" applyBorder="1" applyAlignment="1">
      <alignment horizontal="centerContinuous" vertical="center"/>
    </xf>
    <xf numFmtId="165" fontId="10" fillId="2" borderId="0" xfId="0" applyNumberFormat="1" applyFont="1" applyFill="1" applyBorder="1" applyAlignment="1">
      <alignment horizontal="centerContinuous" vertical="center"/>
    </xf>
    <xf numFmtId="166" fontId="11" fillId="3" borderId="0" xfId="1" applyNumberFormat="1" applyFont="1" applyFill="1" applyBorder="1"/>
    <xf numFmtId="0" fontId="24" fillId="2" borderId="0" xfId="0" applyFont="1" applyFill="1" applyBorder="1" applyAlignment="1">
      <alignment horizontal="center" vertical="center"/>
    </xf>
    <xf numFmtId="0" fontId="24" fillId="2" borderId="0" xfId="0" applyFont="1" applyFill="1" applyBorder="1" applyAlignment="1">
      <alignment horizontal="right" vertical="center"/>
    </xf>
    <xf numFmtId="0" fontId="10" fillId="2" borderId="0" xfId="0" applyFont="1" applyFill="1" applyBorder="1" applyAlignment="1">
      <alignment vertical="center"/>
    </xf>
    <xf numFmtId="0" fontId="16" fillId="2" borderId="0" xfId="0" quotePrefix="1" applyFont="1" applyFill="1" applyBorder="1" applyAlignment="1">
      <alignment horizontal="left" vertical="center"/>
    </xf>
    <xf numFmtId="0" fontId="16" fillId="2" borderId="0" xfId="0" applyFont="1" applyFill="1" applyBorder="1" applyAlignment="1">
      <alignment vertical="center"/>
    </xf>
    <xf numFmtId="0" fontId="11" fillId="3" borderId="0" xfId="0" applyFont="1" applyFill="1" applyAlignment="1">
      <alignment vertical="center"/>
    </xf>
    <xf numFmtId="0" fontId="11" fillId="4" borderId="0" xfId="0" applyFont="1" applyFill="1" applyAlignment="1">
      <alignment vertical="center"/>
    </xf>
    <xf numFmtId="0" fontId="16" fillId="3" borderId="0" xfId="0" applyFont="1" applyFill="1" applyBorder="1" applyAlignment="1">
      <alignment horizontal="left" vertical="center"/>
    </xf>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vertical="center" wrapText="1"/>
    </xf>
    <xf numFmtId="0" fontId="11" fillId="0" borderId="0" xfId="0" applyFont="1" applyFill="1" applyBorder="1" applyAlignment="1">
      <alignment vertical="center" wrapText="1" shrinkToFit="1"/>
    </xf>
    <xf numFmtId="0" fontId="16" fillId="0" borderId="0" xfId="0" applyFont="1" applyFill="1" applyBorder="1" applyAlignment="1">
      <alignment vertical="center" wrapText="1" shrinkToFit="1"/>
    </xf>
    <xf numFmtId="166" fontId="11" fillId="3" borderId="0" xfId="1" applyNumberFormat="1" applyFont="1" applyFill="1" applyBorder="1" applyAlignment="1">
      <alignment horizontal="right" vertical="center" wrapText="1" shrinkToFit="1"/>
    </xf>
    <xf numFmtId="0" fontId="11" fillId="0" borderId="0" xfId="1" applyNumberFormat="1" applyFont="1" applyFill="1" applyBorder="1" applyAlignment="1">
      <alignment vertical="center" wrapText="1" shrinkToFit="1"/>
    </xf>
    <xf numFmtId="0" fontId="11" fillId="3" borderId="0" xfId="0" applyFont="1" applyFill="1" applyAlignment="1">
      <alignment vertical="center" wrapText="1" shrinkToFit="1"/>
    </xf>
    <xf numFmtId="164" fontId="16" fillId="2" borderId="0" xfId="1" applyNumberFormat="1" applyFont="1" applyFill="1" applyBorder="1" applyAlignment="1">
      <alignment horizontal="right" vertical="center" wrapText="1" shrinkToFit="1"/>
    </xf>
    <xf numFmtId="164" fontId="10" fillId="0" borderId="0" xfId="1" applyNumberFormat="1" applyFont="1" applyFill="1" applyBorder="1" applyAlignment="1">
      <alignment horizontal="center" vertical="center" wrapText="1" shrinkToFit="1"/>
    </xf>
    <xf numFmtId="0" fontId="11" fillId="0" borderId="0" xfId="3" applyFont="1" applyFill="1" applyBorder="1" applyAlignment="1">
      <alignment vertical="center" wrapText="1" shrinkToFit="1"/>
    </xf>
    <xf numFmtId="0" fontId="11" fillId="2" borderId="0" xfId="3" applyFont="1" applyFill="1" applyBorder="1" applyAlignment="1">
      <alignment vertical="center" wrapText="1" shrinkToFit="1"/>
    </xf>
    <xf numFmtId="166" fontId="22" fillId="2" borderId="0" xfId="1" applyNumberFormat="1" applyFont="1" applyFill="1" applyBorder="1" applyAlignment="1">
      <alignment vertical="center" wrapText="1" shrinkToFit="1"/>
    </xf>
    <xf numFmtId="0" fontId="22" fillId="0" borderId="0" xfId="0" applyFont="1" applyFill="1" applyBorder="1" applyAlignment="1">
      <alignment vertical="center" wrapText="1" shrinkToFit="1"/>
    </xf>
    <xf numFmtId="0" fontId="22" fillId="2" borderId="0" xfId="0" applyFont="1" applyFill="1" applyBorder="1" applyAlignment="1">
      <alignment vertical="center" wrapText="1" shrinkToFit="1"/>
    </xf>
    <xf numFmtId="0" fontId="22" fillId="2" borderId="0" xfId="0" applyFont="1" applyFill="1" applyAlignment="1">
      <alignment vertical="center" wrapText="1" shrinkToFit="1"/>
    </xf>
    <xf numFmtId="166" fontId="22" fillId="2" borderId="0" xfId="1" applyNumberFormat="1" applyFont="1" applyFill="1" applyAlignment="1">
      <alignment vertical="center" wrapText="1" shrinkToFit="1"/>
    </xf>
    <xf numFmtId="0" fontId="6"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right" vertical="center"/>
    </xf>
    <xf numFmtId="0" fontId="9" fillId="0" borderId="0" xfId="0" applyFont="1" applyFill="1" applyBorder="1" applyAlignment="1">
      <alignment vertical="center"/>
    </xf>
    <xf numFmtId="0" fontId="9" fillId="2" borderId="0" xfId="0" applyFont="1" applyFill="1" applyBorder="1" applyAlignment="1">
      <alignment vertical="center"/>
    </xf>
    <xf numFmtId="166" fontId="9" fillId="2" borderId="0" xfId="1" applyNumberFormat="1"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3" fillId="2" borderId="0" xfId="0" applyFont="1" applyFill="1" applyBorder="1" applyAlignment="1">
      <alignment horizontal="right" vertical="center"/>
    </xf>
    <xf numFmtId="0" fontId="3" fillId="0" borderId="0" xfId="0" applyFont="1" applyFill="1" applyBorder="1" applyAlignment="1">
      <alignment vertical="center"/>
    </xf>
    <xf numFmtId="165" fontId="16" fillId="2" borderId="0" xfId="1" applyNumberFormat="1" applyFont="1" applyFill="1" applyBorder="1" applyAlignment="1">
      <alignment horizontal="right" vertical="center"/>
    </xf>
    <xf numFmtId="0" fontId="11" fillId="2" borderId="0" xfId="3" applyFont="1" applyFill="1" applyBorder="1" applyAlignment="1">
      <alignment horizontal="right" vertical="center" wrapText="1" shrinkToFit="1"/>
    </xf>
    <xf numFmtId="0" fontId="11" fillId="0" borderId="5" xfId="0" applyFont="1" applyFill="1" applyBorder="1" applyAlignment="1">
      <alignment vertical="center"/>
    </xf>
    <xf numFmtId="165" fontId="11" fillId="3" borderId="0" xfId="1" applyNumberFormat="1" applyFont="1" applyFill="1" applyBorder="1"/>
    <xf numFmtId="0" fontId="11" fillId="2" borderId="0" xfId="3" applyFont="1" applyFill="1" applyBorder="1" applyAlignment="1">
      <alignment horizontal="left" wrapText="1"/>
    </xf>
    <xf numFmtId="166" fontId="16" fillId="3" borderId="0" xfId="1" applyNumberFormat="1" applyFont="1" applyFill="1" applyBorder="1" applyAlignment="1">
      <alignment vertical="center"/>
    </xf>
    <xf numFmtId="0" fontId="16" fillId="3" borderId="0" xfId="0" applyFont="1" applyFill="1" applyBorder="1" applyAlignment="1">
      <alignment vertical="center"/>
    </xf>
    <xf numFmtId="0" fontId="11" fillId="3" borderId="0" xfId="3" applyFont="1" applyFill="1" applyAlignment="1">
      <alignment vertical="center"/>
    </xf>
    <xf numFmtId="0" fontId="32" fillId="3" borderId="0" xfId="0" applyFont="1" applyFill="1" applyBorder="1" applyAlignment="1">
      <alignment vertical="center"/>
    </xf>
    <xf numFmtId="0" fontId="10" fillId="3" borderId="0" xfId="6" applyFont="1" applyFill="1" applyBorder="1" applyAlignment="1">
      <alignment vertical="center"/>
    </xf>
    <xf numFmtId="165" fontId="11" fillId="3" borderId="0" xfId="1" applyNumberFormat="1" applyFont="1" applyFill="1" applyBorder="1" applyAlignment="1">
      <alignment vertical="center"/>
    </xf>
    <xf numFmtId="0" fontId="17" fillId="2" borderId="0" xfId="0" applyFont="1" applyFill="1" applyBorder="1" applyAlignment="1">
      <alignment horizontal="left" vertical="center"/>
    </xf>
    <xf numFmtId="0" fontId="24" fillId="2" borderId="0" xfId="3" applyFont="1" applyFill="1" applyBorder="1" applyAlignment="1">
      <alignment horizontal="left" vertical="center"/>
    </xf>
    <xf numFmtId="0" fontId="30" fillId="2" borderId="0" xfId="0" applyFont="1" applyFill="1" applyAlignment="1">
      <alignment vertical="center"/>
    </xf>
    <xf numFmtId="165" fontId="30" fillId="2" borderId="0" xfId="0" applyNumberFormat="1" applyFont="1" applyFill="1" applyAlignment="1">
      <alignment vertical="center"/>
    </xf>
    <xf numFmtId="0" fontId="24" fillId="2" borderId="0" xfId="3" applyFont="1" applyFill="1" applyBorder="1" applyAlignment="1">
      <alignment horizontal="right" vertical="center"/>
    </xf>
    <xf numFmtId="0" fontId="21" fillId="6" borderId="0" xfId="0" applyFont="1" applyFill="1" applyBorder="1" applyAlignment="1">
      <alignment vertical="center" wrapText="1" shrinkToFit="1"/>
    </xf>
    <xf numFmtId="0" fontId="32" fillId="3" borderId="5" xfId="0" applyFont="1" applyFill="1" applyBorder="1" applyAlignment="1">
      <alignment vertical="center"/>
    </xf>
    <xf numFmtId="0" fontId="21" fillId="0" borderId="0" xfId="0" applyFont="1" applyFill="1" applyBorder="1" applyAlignment="1">
      <alignment horizontal="right" vertical="center" wrapText="1" shrinkToFit="1"/>
    </xf>
    <xf numFmtId="0" fontId="24" fillId="2" borderId="0" xfId="0" applyFont="1" applyFill="1" applyBorder="1" applyAlignment="1">
      <alignment horizontal="right" vertical="center" wrapText="1"/>
    </xf>
    <xf numFmtId="165" fontId="10" fillId="2" borderId="0" xfId="1" applyNumberFormat="1" applyFont="1" applyFill="1" applyBorder="1" applyAlignment="1">
      <alignment horizontal="right" vertical="center"/>
    </xf>
    <xf numFmtId="166" fontId="10" fillId="2" borderId="0" xfId="1" applyNumberFormat="1" applyFont="1" applyFill="1" applyBorder="1" applyAlignment="1">
      <alignment horizontal="right" vertical="center"/>
    </xf>
    <xf numFmtId="167" fontId="16" fillId="2" borderId="0" xfId="2" applyNumberFormat="1" applyFont="1" applyFill="1" applyBorder="1" applyAlignment="1">
      <alignment horizontal="right" vertical="center"/>
    </xf>
    <xf numFmtId="0" fontId="10" fillId="2" borderId="0" xfId="0" applyFont="1" applyFill="1" applyBorder="1" applyAlignment="1">
      <alignment horizontal="right" vertical="center"/>
    </xf>
    <xf numFmtId="0" fontId="13" fillId="2" borderId="0" xfId="3" applyFont="1" applyFill="1" applyBorder="1" applyAlignment="1">
      <alignment horizontal="right" vertical="center"/>
    </xf>
    <xf numFmtId="0" fontId="11" fillId="2" borderId="0" xfId="3" applyFont="1" applyFill="1" applyBorder="1" applyAlignment="1">
      <alignment horizontal="right" vertical="center"/>
    </xf>
    <xf numFmtId="0" fontId="19" fillId="3" borderId="5" xfId="0" applyFont="1" applyFill="1" applyBorder="1" applyAlignment="1">
      <alignment horizontal="right" vertical="center" wrapText="1" shrinkToFit="1"/>
    </xf>
    <xf numFmtId="166" fontId="11" fillId="3" borderId="5" xfId="1" applyNumberFormat="1" applyFont="1" applyFill="1" applyBorder="1" applyAlignment="1">
      <alignment horizontal="right" vertical="center" wrapText="1" shrinkToFit="1"/>
    </xf>
    <xf numFmtId="165" fontId="10" fillId="2" borderId="0" xfId="1" applyNumberFormat="1" applyFont="1" applyFill="1" applyBorder="1" applyAlignment="1">
      <alignment horizontal="right" vertical="center" wrapText="1" shrinkToFit="1"/>
    </xf>
    <xf numFmtId="167" fontId="16" fillId="2" borderId="0" xfId="2" applyNumberFormat="1" applyFont="1" applyFill="1" applyBorder="1" applyAlignment="1">
      <alignment horizontal="right" vertical="center" wrapText="1" shrinkToFit="1"/>
    </xf>
    <xf numFmtId="0" fontId="11" fillId="7" borderId="0" xfId="0" applyFont="1" applyFill="1" applyBorder="1" applyAlignment="1">
      <alignment horizontal="right" vertical="center" wrapText="1" shrinkToFit="1"/>
    </xf>
    <xf numFmtId="0" fontId="19" fillId="3" borderId="0" xfId="0" applyFont="1" applyFill="1" applyAlignment="1">
      <alignment horizontal="right" vertical="center" wrapText="1" shrinkToFit="1"/>
    </xf>
    <xf numFmtId="169" fontId="19" fillId="3" borderId="0" xfId="0" applyNumberFormat="1" applyFont="1" applyFill="1" applyAlignment="1">
      <alignment horizontal="right" vertical="center" wrapText="1" shrinkToFit="1"/>
    </xf>
    <xf numFmtId="37" fontId="13" fillId="7" borderId="0" xfId="0" applyNumberFormat="1" applyFont="1" applyFill="1" applyAlignment="1">
      <alignment horizontal="right" vertical="center" wrapText="1" shrinkToFit="1"/>
    </xf>
    <xf numFmtId="0" fontId="19" fillId="7" borderId="0" xfId="0" applyFont="1" applyFill="1" applyAlignment="1">
      <alignment horizontal="right" vertical="center" wrapText="1" shrinkToFit="1"/>
    </xf>
    <xf numFmtId="172" fontId="11" fillId="7" borderId="0" xfId="5" applyNumberFormat="1" applyFont="1" applyFill="1" applyBorder="1" applyAlignment="1">
      <alignment horizontal="right" vertical="center" wrapText="1" shrinkToFit="1"/>
    </xf>
    <xf numFmtId="0" fontId="11" fillId="3" borderId="0" xfId="0" applyFont="1" applyFill="1" applyAlignment="1">
      <alignment horizontal="right" vertical="center" wrapText="1" shrinkToFit="1"/>
    </xf>
    <xf numFmtId="172" fontId="11" fillId="3" borderId="0" xfId="5" applyNumberFormat="1" applyFont="1" applyFill="1" applyBorder="1" applyAlignment="1">
      <alignment horizontal="right" vertical="center" wrapText="1" shrinkToFit="1"/>
    </xf>
    <xf numFmtId="0" fontId="11" fillId="3" borderId="0" xfId="3" applyFont="1" applyFill="1" applyBorder="1" applyAlignment="1">
      <alignment horizontal="right" vertical="center" wrapText="1" shrinkToFit="1"/>
    </xf>
    <xf numFmtId="0" fontId="11" fillId="0" borderId="0" xfId="3" applyFont="1" applyFill="1" applyBorder="1" applyAlignment="1">
      <alignment horizontal="right" vertical="center" wrapText="1" shrinkToFit="1"/>
    </xf>
    <xf numFmtId="0" fontId="11" fillId="3" borderId="0" xfId="3" applyFont="1" applyFill="1" applyAlignment="1">
      <alignment horizontal="right" vertical="center" wrapText="1" shrinkToFit="1"/>
    </xf>
    <xf numFmtId="0" fontId="11" fillId="3" borderId="0" xfId="0" applyFont="1" applyFill="1" applyBorder="1" applyAlignment="1">
      <alignment horizontal="right" vertical="center" wrapText="1" shrinkToFit="1"/>
    </xf>
    <xf numFmtId="0" fontId="13" fillId="2" borderId="0" xfId="0" applyFont="1" applyFill="1" applyAlignment="1">
      <alignment horizontal="centerContinuous" vertical="center" wrapText="1" shrinkToFit="1"/>
    </xf>
    <xf numFmtId="0" fontId="24" fillId="2" borderId="0" xfId="3" applyFont="1" applyFill="1" applyBorder="1" applyAlignment="1">
      <alignment horizontal="left" vertical="center" wrapText="1" shrinkToFit="1"/>
    </xf>
    <xf numFmtId="0" fontId="16" fillId="7" borderId="3" xfId="0" applyFont="1" applyFill="1" applyBorder="1" applyAlignment="1">
      <alignment vertical="center" wrapText="1" shrinkToFit="1"/>
    </xf>
    <xf numFmtId="0" fontId="16" fillId="2" borderId="4" xfId="0" applyFont="1" applyFill="1" applyBorder="1" applyAlignment="1">
      <alignment vertical="center" wrapText="1" shrinkToFit="1"/>
    </xf>
    <xf numFmtId="0" fontId="16" fillId="7" borderId="0" xfId="0" applyFont="1" applyFill="1" applyBorder="1" applyAlignment="1">
      <alignment horizontal="left" vertical="center" wrapText="1" shrinkToFit="1"/>
    </xf>
    <xf numFmtId="0" fontId="16" fillId="3" borderId="4" xfId="0" applyFont="1" applyFill="1" applyBorder="1" applyAlignment="1">
      <alignment horizontal="left" vertical="center" wrapText="1" shrinkToFit="1"/>
    </xf>
    <xf numFmtId="0" fontId="11" fillId="7" borderId="0" xfId="0" applyFont="1" applyFill="1" applyBorder="1" applyAlignment="1">
      <alignment vertical="center" wrapText="1" shrinkToFit="1"/>
    </xf>
    <xf numFmtId="0" fontId="16" fillId="2" borderId="3" xfId="0" applyFont="1" applyFill="1" applyBorder="1" applyAlignment="1">
      <alignment vertical="center" wrapText="1" shrinkToFit="1"/>
    </xf>
    <xf numFmtId="0" fontId="16" fillId="7" borderId="0" xfId="0" applyFont="1" applyFill="1" applyBorder="1" applyAlignment="1">
      <alignment vertical="center" wrapText="1" shrinkToFit="1"/>
    </xf>
    <xf numFmtId="0" fontId="11" fillId="0" borderId="5" xfId="0" applyFont="1" applyFill="1" applyBorder="1" applyAlignment="1">
      <alignment vertical="center" wrapText="1" shrinkToFit="1"/>
    </xf>
    <xf numFmtId="0" fontId="13" fillId="2" borderId="0" xfId="4" applyFont="1" applyFill="1" applyAlignment="1">
      <alignment vertical="center" wrapText="1" shrinkToFit="1"/>
    </xf>
    <xf numFmtId="0" fontId="11" fillId="3" borderId="0" xfId="0" applyFont="1" applyFill="1" applyBorder="1" applyAlignment="1">
      <alignment vertical="center" wrapText="1" shrinkToFit="1"/>
    </xf>
    <xf numFmtId="0" fontId="16" fillId="3" borderId="0" xfId="0" quotePrefix="1" applyFont="1" applyFill="1" applyBorder="1" applyAlignment="1">
      <alignment horizontal="left" vertical="center" wrapText="1" shrinkToFit="1"/>
    </xf>
    <xf numFmtId="0" fontId="10" fillId="3" borderId="0" xfId="6" applyFont="1" applyFill="1" applyBorder="1" applyAlignment="1">
      <alignment vertical="center" wrapText="1" shrinkToFit="1"/>
    </xf>
    <xf numFmtId="0" fontId="17" fillId="2" borderId="0" xfId="0" applyFont="1" applyFill="1" applyBorder="1" applyAlignment="1">
      <alignment horizontal="left" vertical="center" wrapText="1" shrinkToFit="1"/>
    </xf>
    <xf numFmtId="0" fontId="13" fillId="7" borderId="0" xfId="0" applyFont="1" applyFill="1" applyAlignment="1">
      <alignment horizontal="right" vertical="center" wrapText="1" shrinkToFit="1"/>
    </xf>
    <xf numFmtId="172" fontId="13" fillId="7" borderId="0" xfId="5" applyNumberFormat="1" applyFont="1" applyFill="1" applyBorder="1" applyAlignment="1">
      <alignment horizontal="right" vertical="center" wrapText="1" shrinkToFit="1"/>
    </xf>
    <xf numFmtId="165" fontId="11" fillId="3" borderId="0" xfId="1" applyNumberFormat="1" applyFont="1" applyFill="1" applyBorder="1" applyAlignment="1">
      <alignment horizontal="right" vertical="center" wrapText="1" shrinkToFit="1"/>
    </xf>
    <xf numFmtId="0" fontId="11" fillId="7" borderId="0" xfId="0" applyFont="1" applyFill="1" applyBorder="1" applyAlignment="1">
      <alignment horizontal="left" vertical="center" wrapText="1" indent="1" shrinkToFit="1"/>
    </xf>
    <xf numFmtId="0" fontId="11" fillId="3" borderId="0" xfId="0" applyFont="1" applyFill="1" applyBorder="1" applyAlignment="1">
      <alignment horizontal="left" vertical="center" wrapText="1" indent="1" shrinkToFit="1"/>
    </xf>
    <xf numFmtId="0" fontId="11" fillId="7" borderId="5" xfId="0" applyFont="1" applyFill="1" applyBorder="1" applyAlignment="1">
      <alignment horizontal="left" vertical="center" wrapText="1" indent="1" shrinkToFit="1"/>
    </xf>
    <xf numFmtId="0" fontId="10" fillId="7" borderId="0" xfId="0" applyFont="1" applyFill="1" applyBorder="1" applyAlignment="1">
      <alignment vertical="center" wrapText="1" shrinkToFit="1"/>
    </xf>
    <xf numFmtId="166" fontId="19" fillId="3" borderId="5" xfId="1" applyNumberFormat="1" applyFont="1" applyFill="1" applyBorder="1" applyAlignment="1">
      <alignment horizontal="right" vertical="center" wrapText="1" shrinkToFit="1"/>
    </xf>
    <xf numFmtId="165" fontId="19" fillId="3" borderId="0" xfId="1" applyNumberFormat="1" applyFont="1" applyFill="1" applyBorder="1" applyAlignment="1">
      <alignment horizontal="right" vertical="center" wrapText="1" shrinkToFit="1"/>
    </xf>
    <xf numFmtId="165" fontId="11" fillId="2" borderId="0" xfId="1" applyNumberFormat="1" applyFont="1" applyFill="1" applyBorder="1" applyAlignment="1">
      <alignment horizontal="right" vertical="center"/>
    </xf>
    <xf numFmtId="0" fontId="34" fillId="0" borderId="0" xfId="0" applyFont="1" applyFill="1" applyBorder="1" applyAlignment="1">
      <alignment vertical="center" wrapText="1" shrinkToFit="1"/>
    </xf>
    <xf numFmtId="165" fontId="11" fillId="0" borderId="0" xfId="1" applyNumberFormat="1" applyFont="1" applyFill="1" applyBorder="1" applyAlignment="1">
      <alignment vertical="center" wrapText="1" shrinkToFit="1"/>
    </xf>
    <xf numFmtId="164" fontId="11" fillId="0" borderId="0" xfId="1" applyNumberFormat="1" applyFont="1" applyFill="1" applyBorder="1" applyAlignment="1">
      <alignment vertical="center" wrapText="1" shrinkToFit="1"/>
    </xf>
    <xf numFmtId="0" fontId="13" fillId="2" borderId="0" xfId="3" applyFont="1" applyFill="1" applyBorder="1" applyAlignment="1">
      <alignment horizontal="centerContinuous" vertical="center"/>
    </xf>
    <xf numFmtId="0" fontId="15" fillId="2" borderId="0" xfId="4" applyFont="1" applyFill="1" applyBorder="1" applyAlignment="1">
      <alignment vertical="center"/>
    </xf>
    <xf numFmtId="0" fontId="32" fillId="2" borderId="0" xfId="4" applyFont="1" applyFill="1" applyBorder="1" applyAlignment="1">
      <alignment horizontal="centerContinuous" vertical="center" shrinkToFit="1"/>
    </xf>
    <xf numFmtId="0" fontId="32" fillId="2" borderId="0" xfId="4" applyFont="1" applyFill="1" applyBorder="1" applyAlignment="1">
      <alignment vertical="center" shrinkToFit="1"/>
    </xf>
    <xf numFmtId="0" fontId="13" fillId="2" borderId="0" xfId="3" applyFont="1" applyFill="1" applyBorder="1" applyAlignment="1">
      <alignment horizontal="centerContinuous" vertical="center" wrapText="1"/>
    </xf>
    <xf numFmtId="0" fontId="15" fillId="2" borderId="0" xfId="4" applyFont="1" applyFill="1" applyBorder="1" applyAlignment="1">
      <alignment vertical="center" wrapText="1"/>
    </xf>
    <xf numFmtId="0" fontId="33" fillId="2" borderId="0" xfId="4" applyFont="1" applyFill="1" applyBorder="1" applyAlignment="1">
      <alignment horizontal="centerContinuous" vertical="center" wrapText="1" shrinkToFit="1"/>
    </xf>
    <xf numFmtId="165" fontId="13" fillId="2" borderId="0" xfId="1" applyNumberFormat="1" applyFont="1" applyFill="1" applyBorder="1" applyAlignment="1">
      <alignment horizontal="right" vertical="center" wrapText="1" shrinkToFit="1"/>
    </xf>
    <xf numFmtId="165" fontId="13" fillId="7" borderId="0" xfId="1" applyNumberFormat="1" applyFont="1" applyFill="1" applyBorder="1" applyAlignment="1">
      <alignment horizontal="right" vertical="center" wrapText="1" shrinkToFit="1"/>
    </xf>
    <xf numFmtId="165" fontId="13" fillId="7" borderId="3" xfId="1" applyNumberFormat="1" applyFont="1" applyFill="1" applyBorder="1" applyAlignment="1">
      <alignment horizontal="right" vertical="center" wrapText="1" shrinkToFit="1"/>
    </xf>
    <xf numFmtId="165" fontId="13" fillId="2" borderId="4" xfId="1" applyNumberFormat="1" applyFont="1" applyFill="1" applyBorder="1" applyAlignment="1">
      <alignment horizontal="right" vertical="center" wrapText="1" shrinkToFit="1"/>
    </xf>
    <xf numFmtId="165" fontId="13" fillId="3" borderId="5" xfId="1" applyNumberFormat="1" applyFont="1" applyFill="1" applyBorder="1" applyAlignment="1">
      <alignment horizontal="right" vertical="center" wrapText="1" shrinkToFit="1"/>
    </xf>
    <xf numFmtId="165" fontId="13" fillId="3" borderId="4" xfId="1" applyNumberFormat="1" applyFont="1" applyFill="1" applyBorder="1" applyAlignment="1">
      <alignment horizontal="right" vertical="center" wrapText="1" shrinkToFit="1"/>
    </xf>
    <xf numFmtId="165" fontId="13" fillId="3" borderId="0" xfId="1" applyNumberFormat="1" applyFont="1" applyFill="1" applyBorder="1" applyAlignment="1">
      <alignment horizontal="right" vertical="center" wrapText="1" shrinkToFit="1"/>
    </xf>
    <xf numFmtId="166" fontId="13" fillId="3" borderId="0" xfId="1" applyNumberFormat="1" applyFont="1" applyFill="1" applyBorder="1" applyAlignment="1">
      <alignment horizontal="right" vertical="center" wrapText="1" shrinkToFit="1"/>
    </xf>
    <xf numFmtId="166" fontId="13" fillId="7" borderId="5" xfId="1" applyNumberFormat="1" applyFont="1" applyFill="1" applyBorder="1" applyAlignment="1">
      <alignment horizontal="right" vertical="center" wrapText="1" shrinkToFit="1"/>
    </xf>
    <xf numFmtId="165" fontId="13" fillId="0" borderId="3" xfId="1" applyNumberFormat="1" applyFont="1" applyFill="1" applyBorder="1" applyAlignment="1">
      <alignment horizontal="right" vertical="center" wrapText="1" shrinkToFit="1"/>
    </xf>
    <xf numFmtId="0" fontId="13" fillId="3" borderId="0" xfId="0" applyFont="1" applyFill="1" applyBorder="1" applyAlignment="1">
      <alignment horizontal="right" vertical="center" wrapText="1" shrinkToFit="1"/>
    </xf>
    <xf numFmtId="37" fontId="13" fillId="3" borderId="0" xfId="0" applyNumberFormat="1" applyFont="1" applyFill="1" applyAlignment="1">
      <alignment horizontal="right" vertical="center" wrapText="1" shrinkToFit="1"/>
    </xf>
    <xf numFmtId="10" fontId="10" fillId="3" borderId="0" xfId="2" applyNumberFormat="1" applyFont="1" applyFill="1" applyBorder="1" applyAlignment="1">
      <alignment horizontal="right" vertical="center" wrapText="1" shrinkToFit="1"/>
    </xf>
    <xf numFmtId="164" fontId="16" fillId="3" borderId="0" xfId="1" applyNumberFormat="1" applyFont="1" applyFill="1" applyBorder="1" applyAlignment="1">
      <alignment horizontal="right" vertical="center" wrapText="1" shrinkToFit="1"/>
    </xf>
    <xf numFmtId="0" fontId="16" fillId="2" borderId="3" xfId="0" applyFont="1" applyFill="1" applyBorder="1" applyAlignment="1">
      <alignment horizontal="left" wrapText="1"/>
    </xf>
    <xf numFmtId="0" fontId="16" fillId="2" borderId="3" xfId="0" applyFont="1" applyFill="1" applyBorder="1" applyAlignment="1">
      <alignment wrapText="1"/>
    </xf>
    <xf numFmtId="37" fontId="21" fillId="3" borderId="0" xfId="0" applyNumberFormat="1" applyFont="1" applyFill="1" applyAlignment="1">
      <alignment horizontal="right" vertical="center" wrapText="1" shrinkToFit="1"/>
    </xf>
    <xf numFmtId="0" fontId="21" fillId="3" borderId="0" xfId="0" applyFont="1" applyFill="1" applyAlignment="1">
      <alignment horizontal="right" vertical="center" wrapText="1" shrinkToFit="1"/>
    </xf>
    <xf numFmtId="0" fontId="19" fillId="3" borderId="0" xfId="0" applyFont="1" applyFill="1" applyBorder="1" applyAlignment="1">
      <alignment horizontal="right" vertical="center" wrapText="1" shrinkToFit="1"/>
    </xf>
    <xf numFmtId="172" fontId="21" fillId="3" borderId="0" xfId="5" applyNumberFormat="1" applyFont="1" applyFill="1" applyBorder="1" applyAlignment="1">
      <alignment horizontal="right" vertical="center" wrapText="1" shrinkToFit="1"/>
    </xf>
    <xf numFmtId="0" fontId="23" fillId="5" borderId="0" xfId="0" applyFont="1" applyFill="1" applyBorder="1" applyAlignment="1">
      <alignment horizontal="center" vertical="center" wrapText="1" shrinkToFit="1"/>
    </xf>
    <xf numFmtId="0" fontId="21" fillId="5" borderId="0" xfId="0" applyFont="1" applyFill="1" applyBorder="1" applyAlignment="1">
      <alignment horizontal="center" vertical="center" wrapText="1" shrinkToFit="1"/>
    </xf>
    <xf numFmtId="0" fontId="21" fillId="6" borderId="0" xfId="0" applyFont="1" applyFill="1" applyBorder="1" applyAlignment="1">
      <alignment horizontal="center" vertical="center" wrapText="1" shrinkToFit="1"/>
    </xf>
    <xf numFmtId="0" fontId="27" fillId="2" borderId="0" xfId="0" applyFont="1" applyFill="1" applyBorder="1" applyAlignment="1">
      <alignment horizontal="left" vertical="center" wrapText="1"/>
    </xf>
    <xf numFmtId="166" fontId="11" fillId="2" borderId="6" xfId="1" applyNumberFormat="1" applyFont="1" applyFill="1" applyBorder="1" applyAlignment="1">
      <alignment horizontal="right" vertical="center" wrapText="1" shrinkToFit="1"/>
    </xf>
    <xf numFmtId="166" fontId="11" fillId="2" borderId="1" xfId="1" applyNumberFormat="1" applyFont="1" applyFill="1" applyBorder="1" applyAlignment="1">
      <alignment horizontal="right" vertical="center" wrapText="1" shrinkToFit="1"/>
    </xf>
    <xf numFmtId="165" fontId="11" fillId="2" borderId="0" xfId="0" applyNumberFormat="1" applyFont="1" applyFill="1" applyAlignment="1">
      <alignment vertical="center"/>
    </xf>
    <xf numFmtId="165" fontId="38" fillId="2" borderId="0" xfId="0" applyNumberFormat="1" applyFont="1" applyFill="1" applyBorder="1" applyAlignment="1">
      <alignment horizontal="left" vertical="center"/>
    </xf>
    <xf numFmtId="0" fontId="38" fillId="2" borderId="0" xfId="0" applyFont="1" applyFill="1" applyAlignment="1">
      <alignment vertical="center"/>
    </xf>
    <xf numFmtId="167" fontId="38" fillId="2" borderId="0" xfId="2" applyNumberFormat="1" applyFont="1" applyFill="1" applyAlignment="1">
      <alignment vertical="center"/>
    </xf>
    <xf numFmtId="0" fontId="26" fillId="2" borderId="0" xfId="0" applyFont="1" applyFill="1" applyAlignment="1">
      <alignment vertical="center" wrapText="1" shrinkToFit="1"/>
    </xf>
    <xf numFmtId="0" fontId="21" fillId="8" borderId="0" xfId="0" applyFont="1" applyFill="1" applyBorder="1" applyAlignment="1">
      <alignment vertical="center" wrapText="1"/>
    </xf>
    <xf numFmtId="165" fontId="16" fillId="2" borderId="12" xfId="1" applyNumberFormat="1" applyFont="1" applyFill="1" applyBorder="1" applyAlignment="1">
      <alignment horizontal="right" vertical="center" wrapText="1" shrinkToFit="1"/>
    </xf>
    <xf numFmtId="166" fontId="16" fillId="2" borderId="12" xfId="1" applyNumberFormat="1" applyFont="1" applyFill="1" applyBorder="1" applyAlignment="1">
      <alignment horizontal="right" vertical="center" wrapText="1" shrinkToFit="1"/>
    </xf>
    <xf numFmtId="0" fontId="11" fillId="2" borderId="12" xfId="0" applyFont="1" applyFill="1" applyBorder="1" applyAlignment="1">
      <alignment horizontal="right" vertical="center" wrapText="1" shrinkToFit="1"/>
    </xf>
    <xf numFmtId="0" fontId="11" fillId="3" borderId="12" xfId="0" applyFont="1" applyFill="1" applyBorder="1" applyAlignment="1">
      <alignment vertical="center" wrapText="1" shrinkToFit="1"/>
    </xf>
    <xf numFmtId="0" fontId="39" fillId="2" borderId="0" xfId="0" applyFont="1" applyFill="1" applyBorder="1" applyAlignment="1">
      <alignment horizontal="right" vertical="center" wrapText="1" shrinkToFit="1"/>
    </xf>
    <xf numFmtId="0" fontId="39" fillId="0" borderId="0" xfId="0" applyFont="1" applyFill="1" applyBorder="1" applyAlignment="1">
      <alignment horizontal="right" vertical="center" wrapText="1" shrinkToFit="1"/>
    </xf>
    <xf numFmtId="0" fontId="41" fillId="0" borderId="0" xfId="0" applyFont="1" applyFill="1" applyBorder="1" applyAlignment="1">
      <alignment vertical="center" wrapText="1" shrinkToFit="1"/>
    </xf>
    <xf numFmtId="0" fontId="39" fillId="2" borderId="0" xfId="0" applyFont="1" applyFill="1" applyBorder="1" applyAlignment="1">
      <alignment horizontal="right" vertical="center"/>
    </xf>
    <xf numFmtId="0" fontId="34" fillId="3" borderId="0" xfId="0" applyFont="1" applyFill="1" applyBorder="1" applyAlignment="1">
      <alignment vertical="center" wrapText="1" shrinkToFit="1"/>
    </xf>
    <xf numFmtId="0" fontId="27" fillId="2" borderId="0" xfId="0" applyFont="1" applyFill="1" applyBorder="1" applyAlignment="1">
      <alignment horizontal="left" vertical="center" wrapText="1"/>
    </xf>
    <xf numFmtId="0" fontId="38" fillId="0" borderId="0" xfId="0" applyFont="1"/>
    <xf numFmtId="0" fontId="2" fillId="0" borderId="0" xfId="0" applyFont="1" applyBorder="1"/>
    <xf numFmtId="0" fontId="42" fillId="0" borderId="0" xfId="0" applyFont="1" applyBorder="1"/>
    <xf numFmtId="167" fontId="42" fillId="0" borderId="0" xfId="2" applyNumberFormat="1" applyFont="1" applyBorder="1" applyAlignment="1">
      <alignment horizontal="center"/>
    </xf>
    <xf numFmtId="167" fontId="45" fillId="0" borderId="0" xfId="2" applyNumberFormat="1" applyFont="1" applyFill="1" applyBorder="1" applyAlignment="1">
      <alignment horizontal="center" vertical="center" wrapText="1"/>
    </xf>
    <xf numFmtId="167" fontId="42" fillId="0" borderId="0" xfId="2" applyNumberFormat="1" applyFont="1" applyFill="1" applyBorder="1" applyAlignment="1">
      <alignment horizontal="center"/>
    </xf>
    <xf numFmtId="0" fontId="42" fillId="0" borderId="7" xfId="0" applyFont="1" applyBorder="1"/>
    <xf numFmtId="167" fontId="42" fillId="0" borderId="7" xfId="2" applyNumberFormat="1" applyFont="1" applyBorder="1" applyAlignment="1">
      <alignment horizontal="center"/>
    </xf>
    <xf numFmtId="0" fontId="38" fillId="0" borderId="0" xfId="0" applyFont="1" applyBorder="1"/>
    <xf numFmtId="0" fontId="42" fillId="0" borderId="0" xfId="0" applyFont="1" applyFill="1" applyBorder="1"/>
    <xf numFmtId="0" fontId="46" fillId="2" borderId="0" xfId="4" applyFont="1" applyFill="1" applyBorder="1" applyAlignment="1">
      <alignment vertical="center" shrinkToFit="1"/>
    </xf>
    <xf numFmtId="0" fontId="23" fillId="8" borderId="0" xfId="4" applyFont="1" applyFill="1" applyBorder="1" applyAlignment="1">
      <alignment horizontal="centerContinuous" vertical="center" shrinkToFit="1"/>
    </xf>
    <xf numFmtId="0" fontId="47" fillId="2" borderId="0" xfId="4" applyFont="1" applyFill="1"/>
    <xf numFmtId="0" fontId="48" fillId="3" borderId="2" xfId="4" applyFont="1" applyFill="1" applyBorder="1" applyAlignment="1">
      <alignment horizontal="center" vertical="center" wrapText="1" shrinkToFit="1"/>
    </xf>
    <xf numFmtId="0" fontId="49" fillId="3" borderId="2" xfId="4" applyFont="1" applyFill="1" applyBorder="1" applyAlignment="1">
      <alignment horizontal="center" vertical="center" wrapText="1" shrinkToFit="1"/>
    </xf>
    <xf numFmtId="0" fontId="50" fillId="2" borderId="0" xfId="4" applyFont="1" applyFill="1" applyBorder="1" applyAlignment="1">
      <alignment horizontal="center" vertical="center" wrapText="1" shrinkToFit="1"/>
    </xf>
    <xf numFmtId="0" fontId="38" fillId="0" borderId="0" xfId="4" applyFont="1" applyFill="1" applyBorder="1" applyAlignment="1">
      <alignment vertical="center"/>
    </xf>
    <xf numFmtId="0" fontId="38" fillId="0" borderId="0" xfId="4" applyFont="1" applyFill="1" applyBorder="1" applyAlignment="1">
      <alignment horizontal="left" vertical="center" wrapText="1" shrinkToFit="1"/>
    </xf>
    <xf numFmtId="3" fontId="51" fillId="0" borderId="0" xfId="0" applyNumberFormat="1" applyFont="1" applyFill="1" applyBorder="1" applyAlignment="1">
      <alignment horizontal="center"/>
    </xf>
    <xf numFmtId="0" fontId="45" fillId="0" borderId="7" xfId="4" applyFont="1" applyFill="1" applyBorder="1" applyAlignment="1">
      <alignment vertical="center" wrapText="1" shrinkToFit="1"/>
    </xf>
    <xf numFmtId="165" fontId="38" fillId="0" borderId="7" xfId="1" applyNumberFormat="1" applyFont="1" applyFill="1" applyBorder="1" applyAlignment="1">
      <alignment horizontal="center" vertical="center" wrapText="1" shrinkToFit="1"/>
    </xf>
    <xf numFmtId="0" fontId="54" fillId="2" borderId="0" xfId="4" applyFont="1" applyFill="1" applyAlignment="1">
      <alignment vertical="center"/>
    </xf>
    <xf numFmtId="0" fontId="54" fillId="2" borderId="0" xfId="4" applyFont="1" applyFill="1" applyBorder="1" applyAlignment="1">
      <alignment vertical="center"/>
    </xf>
    <xf numFmtId="0" fontId="59" fillId="2" borderId="0" xfId="4" applyFont="1" applyFill="1" applyBorder="1" applyAlignment="1">
      <alignment horizontal="centerContinuous" vertical="center"/>
    </xf>
    <xf numFmtId="0" fontId="58" fillId="2" borderId="0" xfId="4" applyFont="1" applyFill="1" applyBorder="1" applyAlignment="1">
      <alignment vertical="center"/>
    </xf>
    <xf numFmtId="0" fontId="56" fillId="2" borderId="0" xfId="4" applyFont="1" applyFill="1" applyAlignment="1">
      <alignment vertical="center"/>
    </xf>
    <xf numFmtId="0" fontId="59" fillId="2" borderId="0" xfId="4" applyFont="1" applyFill="1" applyBorder="1" applyAlignment="1">
      <alignment horizontal="left" vertical="center"/>
    </xf>
    <xf numFmtId="0" fontId="58" fillId="2" borderId="0" xfId="4" applyFont="1" applyFill="1" applyBorder="1" applyAlignment="1">
      <alignment horizontal="centerContinuous" vertical="center"/>
    </xf>
    <xf numFmtId="0" fontId="59" fillId="2" borderId="0" xfId="4" applyFont="1" applyFill="1" applyBorder="1" applyAlignment="1">
      <alignment horizontal="center" vertical="center"/>
    </xf>
    <xf numFmtId="0" fontId="56" fillId="2" borderId="0" xfId="4" applyFont="1" applyFill="1" applyAlignment="1">
      <alignment horizontal="centerContinuous" vertical="center"/>
    </xf>
    <xf numFmtId="0" fontId="58" fillId="2" borderId="0" xfId="3" applyFont="1" applyFill="1" applyBorder="1" applyAlignment="1">
      <alignment horizontal="centerContinuous" vertical="center" wrapText="1"/>
    </xf>
    <xf numFmtId="0" fontId="58" fillId="2" borderId="0" xfId="3" applyFont="1" applyFill="1" applyBorder="1" applyAlignment="1">
      <alignment horizontal="centerContinuous" vertical="center"/>
    </xf>
    <xf numFmtId="0" fontId="61" fillId="2" borderId="0" xfId="4" applyFont="1" applyFill="1" applyBorder="1" applyAlignment="1">
      <alignment horizontal="centerContinuous" vertical="center" shrinkToFit="1"/>
    </xf>
    <xf numFmtId="0" fontId="61" fillId="2" borderId="0" xfId="4" applyFont="1" applyFill="1" applyBorder="1" applyAlignment="1">
      <alignment horizontal="centerContinuous" vertical="center"/>
    </xf>
    <xf numFmtId="0" fontId="61" fillId="2" borderId="0" xfId="4" applyFont="1" applyFill="1" applyBorder="1" applyAlignment="1">
      <alignment vertical="center" shrinkToFit="1"/>
    </xf>
    <xf numFmtId="0" fontId="53" fillId="0" borderId="0" xfId="4" applyFont="1" applyFill="1" applyBorder="1" applyAlignment="1">
      <alignment horizontal="centerContinuous" vertical="center" shrinkToFit="1"/>
    </xf>
    <xf numFmtId="0" fontId="61" fillId="2" borderId="0" xfId="4" applyFont="1" applyFill="1" applyBorder="1" applyAlignment="1">
      <alignment vertical="center"/>
    </xf>
    <xf numFmtId="0" fontId="61" fillId="2" borderId="0" xfId="4" applyFont="1" applyFill="1" applyBorder="1" applyAlignment="1">
      <alignment vertical="center" wrapText="1"/>
    </xf>
    <xf numFmtId="0" fontId="62" fillId="2" borderId="0" xfId="4" applyFont="1" applyFill="1" applyBorder="1" applyAlignment="1">
      <alignment horizontal="center" vertical="center" wrapText="1" shrinkToFit="1"/>
    </xf>
    <xf numFmtId="171" fontId="55" fillId="0" borderId="0" xfId="4" applyNumberFormat="1" applyFont="1" applyFill="1" applyBorder="1" applyAlignment="1">
      <alignment horizontal="centerContinuous" vertical="center" wrapText="1" shrinkToFit="1"/>
    </xf>
    <xf numFmtId="0" fontId="55" fillId="0" borderId="0" xfId="4" applyFont="1" applyFill="1" applyBorder="1" applyAlignment="1">
      <alignment horizontal="centerContinuous" vertical="center" wrapText="1" shrinkToFit="1"/>
    </xf>
    <xf numFmtId="164" fontId="56" fillId="3" borderId="0" xfId="1" applyNumberFormat="1" applyFont="1" applyFill="1" applyBorder="1" applyAlignment="1">
      <alignment horizontal="left" vertical="center" wrapText="1" shrinkToFit="1"/>
    </xf>
    <xf numFmtId="0" fontId="56" fillId="0" borderId="0" xfId="4" applyFont="1" applyFill="1" applyBorder="1" applyAlignment="1">
      <alignment horizontal="left" vertical="center" wrapText="1" shrinkToFit="1"/>
    </xf>
    <xf numFmtId="10" fontId="56" fillId="3" borderId="0" xfId="2" applyNumberFormat="1" applyFont="1" applyFill="1" applyBorder="1" applyAlignment="1">
      <alignment horizontal="center" vertical="center" wrapText="1" shrinkToFit="1"/>
    </xf>
    <xf numFmtId="10" fontId="56" fillId="0" borderId="0" xfId="2" applyNumberFormat="1" applyFont="1" applyFill="1" applyBorder="1" applyAlignment="1">
      <alignment horizontal="center" vertical="center" wrapText="1" shrinkToFit="1"/>
    </xf>
    <xf numFmtId="10" fontId="56" fillId="0" borderId="0" xfId="2" applyNumberFormat="1" applyFont="1" applyFill="1" applyBorder="1" applyAlignment="1">
      <alignment horizontal="right" vertical="center" wrapText="1" shrinkToFit="1"/>
    </xf>
    <xf numFmtId="164" fontId="56" fillId="0" borderId="0" xfId="1" applyNumberFormat="1" applyFont="1" applyFill="1" applyBorder="1" applyAlignment="1">
      <alignment horizontal="right" vertical="center" wrapText="1" shrinkToFit="1"/>
    </xf>
    <xf numFmtId="168" fontId="56" fillId="0" borderId="0" xfId="1" applyNumberFormat="1" applyFont="1" applyFill="1" applyBorder="1" applyAlignment="1">
      <alignment horizontal="right" vertical="center" wrapText="1" shrinkToFit="1"/>
    </xf>
    <xf numFmtId="10" fontId="61" fillId="2" borderId="0" xfId="4" applyNumberFormat="1" applyFont="1" applyFill="1" applyBorder="1" applyAlignment="1">
      <alignment vertical="center"/>
    </xf>
    <xf numFmtId="164" fontId="61" fillId="2" borderId="0" xfId="4" applyNumberFormat="1" applyFont="1" applyFill="1" applyBorder="1" applyAlignment="1">
      <alignment vertical="center"/>
    </xf>
    <xf numFmtId="168" fontId="61" fillId="2" borderId="0" xfId="4" applyNumberFormat="1" applyFont="1" applyFill="1" applyBorder="1" applyAlignment="1">
      <alignment vertical="center"/>
    </xf>
    <xf numFmtId="0" fontId="56" fillId="0" borderId="0" xfId="4" applyFont="1" applyFill="1" applyBorder="1" applyAlignment="1">
      <alignment vertical="center" wrapText="1" shrinkToFit="1"/>
    </xf>
    <xf numFmtId="164" fontId="56" fillId="3" borderId="7" xfId="1" applyNumberFormat="1" applyFont="1" applyFill="1" applyBorder="1" applyAlignment="1">
      <alignment horizontal="left" vertical="center" wrapText="1" shrinkToFit="1"/>
    </xf>
    <xf numFmtId="0" fontId="57" fillId="0" borderId="7" xfId="4" applyFont="1" applyFill="1" applyBorder="1" applyAlignment="1">
      <alignment vertical="center" wrapText="1" shrinkToFit="1"/>
    </xf>
    <xf numFmtId="10" fontId="56" fillId="3" borderId="7" xfId="2" applyNumberFormat="1" applyFont="1" applyFill="1" applyBorder="1" applyAlignment="1">
      <alignment horizontal="center" vertical="center" wrapText="1" shrinkToFit="1"/>
    </xf>
    <xf numFmtId="0" fontId="63" fillId="0" borderId="0" xfId="0" applyFont="1"/>
    <xf numFmtId="0" fontId="60" fillId="0" borderId="0" xfId="0" applyFont="1"/>
    <xf numFmtId="0" fontId="65" fillId="3" borderId="0" xfId="4" applyFont="1" applyFill="1" applyBorder="1" applyAlignment="1">
      <alignment horizontal="center" vertical="center" wrapText="1" shrinkToFit="1"/>
    </xf>
    <xf numFmtId="0" fontId="65" fillId="3" borderId="0" xfId="4" applyFont="1" applyFill="1" applyBorder="1" applyAlignment="1">
      <alignment horizontal="right" vertical="center" wrapText="1" shrinkToFit="1"/>
    </xf>
    <xf numFmtId="164" fontId="56" fillId="3" borderId="0" xfId="1" applyFont="1" applyFill="1" applyBorder="1" applyAlignment="1">
      <alignment horizontal="center" vertical="center" wrapText="1" shrinkToFit="1"/>
    </xf>
    <xf numFmtId="0" fontId="56" fillId="2" borderId="0" xfId="4" applyFont="1" applyFill="1" applyBorder="1" applyAlignment="1">
      <alignment vertical="center"/>
    </xf>
    <xf numFmtId="0" fontId="66" fillId="2" borderId="0" xfId="4" applyFont="1" applyFill="1" applyBorder="1" applyAlignment="1">
      <alignment vertical="center"/>
    </xf>
    <xf numFmtId="0" fontId="66" fillId="2" borderId="7" xfId="4" applyFont="1" applyFill="1" applyBorder="1" applyAlignment="1">
      <alignment vertical="center"/>
    </xf>
    <xf numFmtId="164" fontId="56" fillId="3" borderId="7" xfId="1" applyFont="1" applyFill="1" applyBorder="1" applyAlignment="1">
      <alignment horizontal="center" vertical="center" wrapText="1" shrinkToFit="1"/>
    </xf>
    <xf numFmtId="0" fontId="66" fillId="2" borderId="0" xfId="4" applyFont="1" applyFill="1" applyBorder="1" applyAlignment="1">
      <alignment vertical="center" wrapText="1"/>
    </xf>
    <xf numFmtId="166" fontId="56" fillId="2" borderId="0" xfId="1" applyNumberFormat="1" applyFont="1" applyFill="1" applyBorder="1" applyAlignment="1">
      <alignment horizontal="right" vertical="center"/>
    </xf>
    <xf numFmtId="169" fontId="61" fillId="2" borderId="0" xfId="4" applyNumberFormat="1" applyFont="1" applyFill="1" applyBorder="1" applyAlignment="1">
      <alignment vertical="center" shrinkToFit="1"/>
    </xf>
    <xf numFmtId="0" fontId="57" fillId="2" borderId="0" xfId="4" applyFont="1" applyFill="1" applyBorder="1" applyAlignment="1">
      <alignment vertical="center"/>
    </xf>
    <xf numFmtId="0" fontId="67" fillId="2" borderId="0" xfId="4" applyFont="1" applyFill="1" applyBorder="1" applyAlignment="1">
      <alignment horizontal="left" vertical="center"/>
    </xf>
    <xf numFmtId="0" fontId="68" fillId="2" borderId="0" xfId="4" applyFont="1" applyFill="1" applyAlignment="1">
      <alignment vertical="center"/>
    </xf>
    <xf numFmtId="0" fontId="68" fillId="2" borderId="0" xfId="4" applyFont="1" applyFill="1" applyAlignment="1">
      <alignment horizontal="centerContinuous" vertical="center"/>
    </xf>
    <xf numFmtId="0" fontId="69" fillId="2" borderId="0" xfId="3" applyFont="1" applyFill="1" applyBorder="1" applyAlignment="1">
      <alignment horizontal="centerContinuous" vertical="center" wrapText="1"/>
    </xf>
    <xf numFmtId="0" fontId="69" fillId="2" borderId="0" xfId="3" applyFont="1" applyFill="1" applyBorder="1" applyAlignment="1">
      <alignment horizontal="centerContinuous" vertical="center"/>
    </xf>
    <xf numFmtId="0" fontId="70" fillId="2" borderId="0" xfId="4" applyFont="1" applyFill="1" applyBorder="1" applyAlignment="1">
      <alignment horizontal="centerContinuous" vertical="center" shrinkToFit="1"/>
    </xf>
    <xf numFmtId="0" fontId="70" fillId="2" borderId="0" xfId="4" applyFont="1" applyFill="1" applyBorder="1" applyAlignment="1">
      <alignment horizontal="centerContinuous" vertical="center"/>
    </xf>
    <xf numFmtId="0" fontId="70" fillId="2" borderId="0" xfId="4" applyFont="1" applyFill="1" applyBorder="1" applyAlignment="1">
      <alignment vertical="center" wrapText="1"/>
    </xf>
    <xf numFmtId="0" fontId="70" fillId="2" borderId="0" xfId="4" applyFont="1" applyFill="1" applyBorder="1" applyAlignment="1">
      <alignment vertical="center" shrinkToFit="1"/>
    </xf>
    <xf numFmtId="0" fontId="70" fillId="2" borderId="0" xfId="4" applyFont="1" applyFill="1" applyBorder="1" applyAlignment="1">
      <alignment vertical="center"/>
    </xf>
    <xf numFmtId="164" fontId="70" fillId="2" borderId="0" xfId="4" applyNumberFormat="1" applyFont="1" applyFill="1" applyBorder="1" applyAlignment="1">
      <alignment vertical="center"/>
    </xf>
    <xf numFmtId="168" fontId="70" fillId="2" borderId="0" xfId="4" applyNumberFormat="1" applyFont="1" applyFill="1" applyBorder="1" applyAlignment="1">
      <alignment vertical="center"/>
    </xf>
    <xf numFmtId="164" fontId="69" fillId="3" borderId="7" xfId="1" applyNumberFormat="1" applyFont="1" applyFill="1" applyBorder="1" applyAlignment="1">
      <alignment horizontal="left" vertical="center" wrapText="1" shrinkToFit="1"/>
    </xf>
    <xf numFmtId="164" fontId="69" fillId="3" borderId="0" xfId="1" applyNumberFormat="1" applyFont="1" applyFill="1" applyBorder="1" applyAlignment="1">
      <alignment horizontal="left" vertical="center" wrapText="1" shrinkToFit="1"/>
    </xf>
    <xf numFmtId="164" fontId="69" fillId="3" borderId="0" xfId="1" applyNumberFormat="1" applyFont="1" applyFill="1" applyBorder="1" applyAlignment="1">
      <alignment horizontal="center" vertical="center" wrapText="1" shrinkToFit="1"/>
    </xf>
    <xf numFmtId="164" fontId="70" fillId="0" borderId="0" xfId="4" applyNumberFormat="1" applyFont="1" applyFill="1" applyBorder="1" applyAlignment="1">
      <alignment vertical="center"/>
    </xf>
    <xf numFmtId="168" fontId="70" fillId="0" borderId="0" xfId="4" applyNumberFormat="1" applyFont="1" applyFill="1" applyBorder="1" applyAlignment="1">
      <alignment vertical="center"/>
    </xf>
    <xf numFmtId="0" fontId="68" fillId="0" borderId="0" xfId="4" applyFont="1" applyFill="1" applyAlignment="1">
      <alignment vertical="center"/>
    </xf>
    <xf numFmtId="0" fontId="71" fillId="8" borderId="7" xfId="4" applyFont="1" applyFill="1" applyBorder="1" applyAlignment="1">
      <alignment vertical="center" shrinkToFit="1"/>
    </xf>
    <xf numFmtId="0" fontId="71" fillId="0" borderId="0" xfId="4" applyFont="1" applyFill="1" applyBorder="1" applyAlignment="1">
      <alignment vertical="center" shrinkToFit="1"/>
    </xf>
    <xf numFmtId="0" fontId="68" fillId="2" borderId="0" xfId="4" applyFont="1" applyFill="1" applyBorder="1" applyAlignment="1">
      <alignment vertical="center"/>
    </xf>
    <xf numFmtId="43" fontId="11" fillId="3" borderId="0" xfId="0" applyNumberFormat="1" applyFont="1" applyFill="1" applyAlignment="1">
      <alignment vertical="center"/>
    </xf>
    <xf numFmtId="167" fontId="11" fillId="3" borderId="0" xfId="2" applyNumberFormat="1" applyFont="1" applyFill="1" applyAlignment="1">
      <alignment vertical="center"/>
    </xf>
    <xf numFmtId="0" fontId="30" fillId="3" borderId="0" xfId="0" applyFont="1" applyFill="1" applyAlignment="1">
      <alignment vertical="center"/>
    </xf>
    <xf numFmtId="165" fontId="56" fillId="2" borderId="0" xfId="1" applyNumberFormat="1" applyFont="1" applyFill="1" applyBorder="1" applyAlignment="1">
      <alignment vertical="center"/>
    </xf>
    <xf numFmtId="165" fontId="11" fillId="3" borderId="0" xfId="1" applyNumberFormat="1" applyFont="1" applyFill="1" applyAlignment="1">
      <alignment vertical="center"/>
    </xf>
    <xf numFmtId="0" fontId="57" fillId="2" borderId="0" xfId="0" applyFont="1" applyFill="1" applyBorder="1" applyAlignment="1">
      <alignment horizontal="left" vertical="center" wrapText="1"/>
    </xf>
    <xf numFmtId="166" fontId="56" fillId="2" borderId="0" xfId="1" applyNumberFormat="1" applyFont="1" applyFill="1" applyBorder="1" applyAlignment="1">
      <alignment horizontal="right" wrapText="1" shrinkToFit="1"/>
    </xf>
    <xf numFmtId="167" fontId="56" fillId="2" borderId="0" xfId="2" applyNumberFormat="1" applyFont="1" applyFill="1" applyBorder="1" applyAlignment="1">
      <alignment horizontal="right" wrapText="1" shrinkToFit="1"/>
    </xf>
    <xf numFmtId="165" fontId="56" fillId="3" borderId="0" xfId="1" applyNumberFormat="1" applyFont="1" applyFill="1" applyBorder="1" applyAlignment="1">
      <alignment vertical="center"/>
    </xf>
    <xf numFmtId="0" fontId="16" fillId="0" borderId="0" xfId="0" applyFont="1" applyFill="1" applyBorder="1" applyAlignment="1">
      <alignment vertical="center"/>
    </xf>
    <xf numFmtId="165" fontId="56" fillId="0" borderId="0" xfId="1" applyNumberFormat="1" applyFont="1" applyFill="1" applyBorder="1" applyAlignment="1">
      <alignment vertical="center"/>
    </xf>
    <xf numFmtId="0" fontId="11" fillId="0" borderId="0" xfId="0" applyFont="1" applyFill="1" applyAlignment="1">
      <alignment vertical="center"/>
    </xf>
    <xf numFmtId="0" fontId="58" fillId="2" borderId="0" xfId="4" applyFont="1" applyFill="1" applyAlignment="1">
      <alignment vertical="center" wrapText="1" shrinkToFit="1"/>
    </xf>
    <xf numFmtId="165" fontId="59" fillId="2" borderId="0" xfId="1" applyNumberFormat="1" applyFont="1" applyFill="1" applyBorder="1" applyAlignment="1">
      <alignment horizontal="right" vertical="center" wrapText="1" shrinkToFit="1"/>
    </xf>
    <xf numFmtId="165" fontId="57" fillId="2" borderId="0" xfId="1" applyNumberFormat="1" applyFont="1" applyFill="1" applyBorder="1" applyAlignment="1">
      <alignment horizontal="right" vertical="center" wrapText="1" shrinkToFit="1"/>
    </xf>
    <xf numFmtId="166" fontId="59" fillId="2" borderId="0" xfId="1" applyNumberFormat="1" applyFont="1" applyFill="1" applyBorder="1" applyAlignment="1">
      <alignment horizontal="right" vertical="center" wrapText="1" shrinkToFit="1"/>
    </xf>
    <xf numFmtId="167" fontId="57" fillId="2" borderId="0" xfId="2" applyNumberFormat="1" applyFont="1" applyFill="1" applyBorder="1" applyAlignment="1">
      <alignment horizontal="right" vertical="center" wrapText="1" shrinkToFit="1"/>
    </xf>
    <xf numFmtId="0" fontId="57" fillId="2" borderId="0" xfId="0" applyFont="1" applyFill="1" applyBorder="1" applyAlignment="1">
      <alignment vertical="center"/>
    </xf>
    <xf numFmtId="165" fontId="59" fillId="2" borderId="0" xfId="1" applyNumberFormat="1" applyFont="1" applyFill="1" applyBorder="1" applyAlignment="1">
      <alignment horizontal="right" vertical="center"/>
    </xf>
    <xf numFmtId="165" fontId="57" fillId="2" borderId="0" xfId="1" applyNumberFormat="1" applyFont="1" applyFill="1" applyBorder="1" applyAlignment="1">
      <alignment horizontal="right" vertical="center"/>
    </xf>
    <xf numFmtId="166" fontId="59" fillId="2" borderId="0" xfId="1" applyNumberFormat="1" applyFont="1" applyFill="1" applyBorder="1" applyAlignment="1">
      <alignment horizontal="right" vertical="center"/>
    </xf>
    <xf numFmtId="167" fontId="57" fillId="2" borderId="0" xfId="2" applyNumberFormat="1" applyFont="1" applyFill="1" applyBorder="1" applyAlignment="1">
      <alignment horizontal="right" vertical="center"/>
    </xf>
    <xf numFmtId="0" fontId="56" fillId="3" borderId="0" xfId="0" applyFont="1" applyFill="1" applyAlignment="1">
      <alignment vertical="center" wrapText="1" shrinkToFit="1"/>
    </xf>
    <xf numFmtId="0" fontId="73" fillId="2" borderId="0" xfId="9" applyFont="1" applyFill="1" applyAlignment="1">
      <alignment horizontal="left"/>
    </xf>
    <xf numFmtId="0" fontId="60" fillId="0" borderId="0" xfId="0" applyFont="1" applyAlignment="1">
      <alignment horizontal="left" vertical="center"/>
    </xf>
    <xf numFmtId="0" fontId="26" fillId="3" borderId="0" xfId="0" applyFont="1" applyFill="1" applyBorder="1" applyAlignment="1">
      <alignment vertical="center" wrapText="1"/>
    </xf>
    <xf numFmtId="0" fontId="73" fillId="2" borderId="0" xfId="0" applyFont="1" applyFill="1" applyAlignment="1">
      <alignment horizontal="left"/>
    </xf>
    <xf numFmtId="0" fontId="73" fillId="2" borderId="0" xfId="0" applyFont="1" applyFill="1" applyAlignment="1">
      <alignment horizontal="left" vertical="center" wrapText="1"/>
    </xf>
    <xf numFmtId="0" fontId="73" fillId="2" borderId="0" xfId="9" applyFont="1" applyFill="1" applyAlignment="1">
      <alignment horizontal="left" vertical="center"/>
    </xf>
    <xf numFmtId="0" fontId="73" fillId="0" borderId="0" xfId="9" applyFont="1" applyFill="1" applyAlignment="1">
      <alignment horizontal="left" vertical="center"/>
    </xf>
    <xf numFmtId="0" fontId="60" fillId="0" borderId="0" xfId="0" applyFont="1" applyAlignment="1">
      <alignment horizontal="left" vertical="center" wrapText="1"/>
    </xf>
    <xf numFmtId="0" fontId="11" fillId="3" borderId="0" xfId="0" applyFont="1" applyFill="1"/>
    <xf numFmtId="0" fontId="73" fillId="2" borderId="0" xfId="10" applyFont="1" applyFill="1"/>
    <xf numFmtId="0" fontId="2" fillId="0" borderId="0" xfId="0" applyFont="1" applyBorder="1" applyAlignment="1">
      <alignment horizontal="center"/>
    </xf>
    <xf numFmtId="0" fontId="73" fillId="2" borderId="0" xfId="10" applyFont="1" applyFill="1" applyBorder="1" applyAlignment="1">
      <alignment vertical="center"/>
    </xf>
    <xf numFmtId="0" fontId="73" fillId="0" borderId="0" xfId="9" applyFont="1" applyFill="1" applyAlignment="1">
      <alignment vertical="center"/>
    </xf>
    <xf numFmtId="0" fontId="38" fillId="0" borderId="0" xfId="0" applyFont="1" applyAlignment="1">
      <alignment vertical="center"/>
    </xf>
    <xf numFmtId="0" fontId="45" fillId="0" borderId="7" xfId="4" applyFont="1" applyFill="1" applyBorder="1" applyAlignment="1">
      <alignment wrapText="1"/>
    </xf>
    <xf numFmtId="49" fontId="65" fillId="3" borderId="0" xfId="4" applyNumberFormat="1" applyFont="1" applyFill="1" applyBorder="1" applyAlignment="1">
      <alignment horizontal="center" vertical="center" wrapText="1" shrinkToFit="1"/>
    </xf>
    <xf numFmtId="0" fontId="54" fillId="3" borderId="0" xfId="4" applyFont="1" applyFill="1" applyBorder="1" applyAlignment="1">
      <alignment vertical="center"/>
    </xf>
    <xf numFmtId="0" fontId="54" fillId="3" borderId="0" xfId="4" applyFont="1" applyFill="1" applyAlignment="1">
      <alignment vertical="center"/>
    </xf>
    <xf numFmtId="166" fontId="70" fillId="2" borderId="0" xfId="4" applyNumberFormat="1" applyFont="1" applyFill="1" applyBorder="1" applyAlignment="1">
      <alignment vertical="center"/>
    </xf>
    <xf numFmtId="43" fontId="68" fillId="2" borderId="0" xfId="4" applyNumberFormat="1" applyFont="1" applyFill="1" applyAlignment="1">
      <alignment vertical="center"/>
    </xf>
    <xf numFmtId="0" fontId="16" fillId="2" borderId="1" xfId="0" applyFont="1" applyFill="1" applyBorder="1" applyAlignment="1">
      <alignment vertical="center" wrapText="1" shrinkToFit="1"/>
    </xf>
    <xf numFmtId="167" fontId="56" fillId="2" borderId="3" xfId="2" applyNumberFormat="1" applyFont="1" applyFill="1" applyBorder="1" applyAlignment="1">
      <alignment horizontal="right" vertical="center" wrapText="1" shrinkToFit="1"/>
    </xf>
    <xf numFmtId="9" fontId="56" fillId="2" borderId="3" xfId="2" applyFont="1" applyFill="1" applyBorder="1" applyAlignment="1">
      <alignment horizontal="right" vertical="center" wrapText="1" shrinkToFit="1"/>
    </xf>
    <xf numFmtId="167" fontId="56" fillId="0" borderId="3" xfId="2" applyNumberFormat="1" applyFont="1" applyFill="1" applyBorder="1" applyAlignment="1">
      <alignment horizontal="right" vertical="center" wrapText="1" shrinkToFit="1"/>
    </xf>
    <xf numFmtId="169" fontId="79" fillId="0" borderId="3" xfId="0" applyNumberFormat="1" applyFont="1" applyFill="1" applyBorder="1" applyAlignment="1">
      <alignment horizontal="right" vertical="center" wrapText="1" shrinkToFit="1"/>
    </xf>
    <xf numFmtId="0" fontId="39" fillId="2" borderId="0" xfId="0" applyFont="1" applyFill="1" applyBorder="1" applyAlignment="1">
      <alignment horizontal="center" vertical="center" wrapText="1" shrinkToFit="1"/>
    </xf>
    <xf numFmtId="0" fontId="16" fillId="3" borderId="0" xfId="0" applyFont="1" applyFill="1" applyBorder="1" applyAlignment="1">
      <alignment horizontal="left" vertical="center" wrapText="1"/>
    </xf>
    <xf numFmtId="167" fontId="56" fillId="3" borderId="0" xfId="2" applyNumberFormat="1" applyFont="1" applyFill="1" applyBorder="1" applyAlignment="1">
      <alignment horizontal="right" wrapText="1" shrinkToFit="1"/>
    </xf>
    <xf numFmtId="0" fontId="16" fillId="3" borderId="6" xfId="0" applyFont="1" applyFill="1" applyBorder="1" applyAlignment="1">
      <alignment horizontal="left" vertical="center" wrapText="1"/>
    </xf>
    <xf numFmtId="167" fontId="56" fillId="2" borderId="6" xfId="2" applyNumberFormat="1" applyFont="1" applyFill="1" applyBorder="1" applyAlignment="1">
      <alignment horizontal="right" wrapText="1" shrinkToFit="1"/>
    </xf>
    <xf numFmtId="167" fontId="56" fillId="3" borderId="6" xfId="2" applyNumberFormat="1" applyFont="1" applyFill="1" applyBorder="1" applyAlignment="1">
      <alignment horizontal="right" wrapText="1" shrinkToFit="1"/>
    </xf>
    <xf numFmtId="0" fontId="16" fillId="2" borderId="0" xfId="0" applyFont="1" applyFill="1" applyBorder="1" applyAlignment="1">
      <alignment vertical="center" wrapText="1"/>
    </xf>
    <xf numFmtId="166" fontId="16" fillId="2" borderId="0" xfId="1" applyNumberFormat="1" applyFont="1" applyFill="1" applyBorder="1" applyAlignment="1">
      <alignment horizontal="right" vertical="center" wrapText="1" shrinkToFit="1"/>
    </xf>
    <xf numFmtId="0" fontId="11" fillId="3" borderId="7" xfId="0" applyFont="1" applyFill="1" applyBorder="1" applyAlignment="1">
      <alignment vertical="center" wrapText="1"/>
    </xf>
    <xf numFmtId="0" fontId="11" fillId="3" borderId="7" xfId="0" applyFont="1" applyFill="1" applyBorder="1" applyAlignment="1">
      <alignment vertical="center" wrapText="1" shrinkToFit="1"/>
    </xf>
    <xf numFmtId="0" fontId="79" fillId="3" borderId="7" xfId="0" applyFont="1" applyFill="1" applyBorder="1" applyAlignment="1">
      <alignment horizontal="right" vertical="center" wrapText="1" shrinkToFit="1"/>
    </xf>
    <xf numFmtId="166" fontId="79" fillId="3" borderId="7" xfId="1" applyNumberFormat="1" applyFont="1" applyFill="1" applyBorder="1" applyAlignment="1">
      <alignment horizontal="right" vertical="center" wrapText="1" shrinkToFit="1"/>
    </xf>
    <xf numFmtId="169" fontId="79" fillId="0" borderId="7" xfId="0" applyNumberFormat="1" applyFont="1" applyFill="1" applyBorder="1" applyAlignment="1">
      <alignment horizontal="right" vertical="center" wrapText="1" shrinkToFit="1"/>
    </xf>
    <xf numFmtId="0" fontId="57" fillId="3" borderId="0"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57" fillId="2" borderId="1" xfId="0" applyFont="1" applyFill="1" applyBorder="1" applyAlignment="1">
      <alignment horizontal="left" vertical="center" wrapText="1"/>
    </xf>
    <xf numFmtId="164" fontId="56" fillId="2" borderId="1" xfId="1" applyNumberFormat="1" applyFont="1" applyFill="1" applyBorder="1" applyAlignment="1">
      <alignment horizontal="right" wrapText="1" shrinkToFit="1"/>
    </xf>
    <xf numFmtId="166" fontId="56" fillId="2" borderId="1" xfId="1" applyNumberFormat="1" applyFont="1" applyFill="1" applyBorder="1" applyAlignment="1">
      <alignment horizontal="right" wrapText="1" shrinkToFit="1"/>
    </xf>
    <xf numFmtId="0" fontId="16" fillId="2" borderId="7" xfId="0" applyFont="1" applyFill="1" applyBorder="1" applyAlignment="1">
      <alignment vertical="center"/>
    </xf>
    <xf numFmtId="0" fontId="65" fillId="0" borderId="0" xfId="4" applyFont="1" applyFill="1" applyBorder="1" applyAlignment="1">
      <alignment horizontal="right" vertical="center" wrapText="1" shrinkToFit="1"/>
    </xf>
    <xf numFmtId="44" fontId="38" fillId="0" borderId="0" xfId="0" applyNumberFormat="1" applyFont="1"/>
    <xf numFmtId="0" fontId="38" fillId="9" borderId="0" xfId="4" applyFont="1" applyFill="1" applyBorder="1" applyAlignment="1">
      <alignment vertical="center"/>
    </xf>
    <xf numFmtId="3" fontId="51" fillId="10" borderId="0" xfId="0" applyNumberFormat="1" applyFont="1" applyFill="1" applyBorder="1" applyAlignment="1">
      <alignment horizontal="center"/>
    </xf>
    <xf numFmtId="0" fontId="84" fillId="0" borderId="0" xfId="0" applyFont="1" applyBorder="1" applyAlignment="1">
      <alignment vertical="center" wrapText="1"/>
    </xf>
    <xf numFmtId="0" fontId="54" fillId="2" borderId="0" xfId="4" applyFont="1" applyFill="1" applyBorder="1" applyAlignment="1">
      <alignment vertical="center" wrapText="1"/>
    </xf>
    <xf numFmtId="0" fontId="54" fillId="2" borderId="0" xfId="4" applyFont="1" applyFill="1" applyBorder="1" applyAlignment="1">
      <alignment vertical="center" shrinkToFit="1"/>
    </xf>
    <xf numFmtId="0" fontId="54" fillId="2" borderId="0" xfId="4" applyFont="1" applyFill="1" applyBorder="1" applyAlignment="1">
      <alignment horizontal="left" vertical="center" shrinkToFit="1"/>
    </xf>
    <xf numFmtId="0" fontId="85" fillId="2" borderId="0" xfId="4" applyFont="1" applyFill="1" applyBorder="1" applyAlignment="1">
      <alignment horizontal="center" vertical="center" wrapText="1"/>
    </xf>
    <xf numFmtId="0" fontId="83" fillId="8" borderId="0" xfId="0" applyFont="1" applyFill="1" applyBorder="1" applyAlignment="1">
      <alignment vertical="center"/>
    </xf>
    <xf numFmtId="0" fontId="83" fillId="0" borderId="0" xfId="0" applyFont="1" applyFill="1" applyBorder="1" applyAlignment="1">
      <alignment vertical="center" wrapText="1"/>
    </xf>
    <xf numFmtId="0" fontId="54" fillId="2" borderId="0" xfId="4" applyFont="1" applyFill="1" applyAlignment="1">
      <alignment horizontal="left" vertical="center" shrinkToFit="1"/>
    </xf>
    <xf numFmtId="0" fontId="83" fillId="8" borderId="0" xfId="4" applyFont="1" applyFill="1" applyBorder="1" applyAlignment="1">
      <alignment vertical="center"/>
    </xf>
    <xf numFmtId="0" fontId="83" fillId="0" borderId="0" xfId="4" applyFont="1" applyFill="1" applyBorder="1" applyAlignment="1">
      <alignment vertical="center" wrapText="1"/>
    </xf>
    <xf numFmtId="0" fontId="86" fillId="0" borderId="0" xfId="4" applyFont="1" applyFill="1" applyBorder="1" applyAlignment="1">
      <alignment horizontal="right" wrapText="1" shrinkToFit="1"/>
    </xf>
    <xf numFmtId="0" fontId="85" fillId="2" borderId="0" xfId="4" applyFont="1" applyFill="1" applyAlignment="1">
      <alignment vertical="center" wrapText="1"/>
    </xf>
    <xf numFmtId="0" fontId="86" fillId="2" borderId="0" xfId="4" applyFont="1" applyFill="1" applyBorder="1" applyAlignment="1">
      <alignment horizontal="right" wrapText="1" shrinkToFit="1"/>
    </xf>
    <xf numFmtId="0" fontId="54" fillId="3" borderId="6" xfId="4" applyFont="1" applyFill="1" applyBorder="1" applyAlignment="1">
      <alignment horizontal="left" wrapText="1" shrinkToFit="1"/>
    </xf>
    <xf numFmtId="0" fontId="86" fillId="3" borderId="0" xfId="4" applyFont="1" applyFill="1" applyBorder="1" applyAlignment="1">
      <alignment horizontal="right" wrapText="1" shrinkToFit="1"/>
    </xf>
    <xf numFmtId="0" fontId="54" fillId="3" borderId="0" xfId="4" applyFont="1" applyFill="1" applyBorder="1" applyAlignment="1">
      <alignment horizontal="left" wrapText="1" shrinkToFit="1"/>
    </xf>
    <xf numFmtId="0" fontId="87" fillId="0" borderId="8" xfId="4" applyFont="1" applyFill="1" applyBorder="1" applyAlignment="1">
      <alignment wrapText="1"/>
    </xf>
    <xf numFmtId="0" fontId="86" fillId="0" borderId="7" xfId="4" applyFont="1" applyFill="1" applyBorder="1" applyAlignment="1">
      <alignment wrapText="1"/>
    </xf>
    <xf numFmtId="0" fontId="54" fillId="2" borderId="0" xfId="4" applyFont="1" applyFill="1" applyAlignment="1">
      <alignment vertical="center" wrapText="1"/>
    </xf>
    <xf numFmtId="0" fontId="54" fillId="2" borderId="0" xfId="4" applyFont="1" applyFill="1" applyAlignment="1">
      <alignment vertical="center" shrinkToFit="1"/>
    </xf>
    <xf numFmtId="0" fontId="54" fillId="2" borderId="0" xfId="0" applyFont="1" applyFill="1" applyBorder="1" applyAlignment="1">
      <alignment vertical="center"/>
    </xf>
    <xf numFmtId="0" fontId="54" fillId="2" borderId="0" xfId="0" applyFont="1" applyFill="1" applyBorder="1" applyAlignment="1">
      <alignment vertical="center" wrapText="1"/>
    </xf>
    <xf numFmtId="0" fontId="54" fillId="2" borderId="0" xfId="0" applyFont="1" applyFill="1" applyBorder="1" applyAlignment="1">
      <alignment horizontal="center" vertical="center" shrinkToFit="1"/>
    </xf>
    <xf numFmtId="0" fontId="85" fillId="2" borderId="0" xfId="0" applyFont="1" applyFill="1" applyBorder="1" applyAlignment="1">
      <alignment horizontal="center" vertical="center" wrapText="1"/>
    </xf>
    <xf numFmtId="0" fontId="85" fillId="2" borderId="0" xfId="0" quotePrefix="1" applyNumberFormat="1" applyFont="1" applyFill="1" applyBorder="1" applyAlignment="1">
      <alignment horizontal="centerContinuous" vertical="center"/>
    </xf>
    <xf numFmtId="0" fontId="54" fillId="3" borderId="2" xfId="4" applyFont="1" applyFill="1" applyBorder="1" applyAlignment="1">
      <alignment horizontal="center" vertical="center" wrapText="1" shrinkToFit="1"/>
    </xf>
    <xf numFmtId="0" fontId="54" fillId="2" borderId="0" xfId="0" applyFont="1" applyFill="1" applyBorder="1" applyAlignment="1">
      <alignment vertical="center" shrinkToFit="1"/>
    </xf>
    <xf numFmtId="0" fontId="54" fillId="0" borderId="0" xfId="4" applyFont="1" applyFill="1" applyBorder="1" applyAlignment="1">
      <alignment horizontal="left" vertical="center" wrapText="1" shrinkToFit="1"/>
    </xf>
    <xf numFmtId="169" fontId="54" fillId="2" borderId="0" xfId="2" applyNumberFormat="1" applyFont="1" applyFill="1" applyBorder="1" applyAlignment="1">
      <alignment horizontal="right" vertical="center" shrinkToFit="1"/>
    </xf>
    <xf numFmtId="167" fontId="54" fillId="2" borderId="0" xfId="2" applyNumberFormat="1" applyFont="1" applyFill="1" applyBorder="1" applyAlignment="1">
      <alignment horizontal="right" vertical="center" shrinkToFit="1"/>
    </xf>
    <xf numFmtId="0" fontId="54" fillId="2" borderId="0" xfId="0" applyFont="1" applyFill="1" applyAlignment="1">
      <alignment vertical="center" shrinkToFit="1"/>
    </xf>
    <xf numFmtId="0" fontId="54" fillId="2" borderId="0" xfId="0" applyFont="1" applyFill="1" applyAlignment="1">
      <alignment vertical="center" wrapText="1"/>
    </xf>
    <xf numFmtId="165" fontId="54" fillId="2" borderId="0" xfId="1" applyNumberFormat="1" applyFont="1" applyFill="1" applyBorder="1" applyAlignment="1">
      <alignment vertical="center"/>
    </xf>
    <xf numFmtId="165" fontId="85" fillId="2" borderId="0" xfId="1" applyNumberFormat="1" applyFont="1" applyFill="1" applyBorder="1" applyAlignment="1">
      <alignment vertical="center"/>
    </xf>
    <xf numFmtId="167" fontId="54" fillId="3" borderId="0" xfId="2" applyNumberFormat="1" applyFont="1" applyFill="1" applyBorder="1" applyAlignment="1">
      <alignment horizontal="left" wrapText="1" shrinkToFit="1"/>
    </xf>
    <xf numFmtId="9" fontId="87" fillId="0" borderId="8" xfId="2" applyFont="1" applyFill="1" applyBorder="1" applyAlignment="1">
      <alignment horizontal="center" wrapText="1"/>
    </xf>
    <xf numFmtId="167" fontId="87" fillId="0" borderId="8" xfId="2" applyNumberFormat="1" applyFont="1" applyFill="1" applyBorder="1" applyAlignment="1">
      <alignment horizontal="center" wrapText="1"/>
    </xf>
    <xf numFmtId="0" fontId="54" fillId="2" borderId="0" xfId="0" applyFont="1" applyFill="1" applyAlignment="1">
      <alignment vertical="center"/>
    </xf>
    <xf numFmtId="0" fontId="89" fillId="2" borderId="0" xfId="0" applyFont="1" applyFill="1" applyAlignment="1">
      <alignment vertical="center"/>
    </xf>
    <xf numFmtId="0" fontId="90" fillId="2" borderId="0" xfId="0" applyFont="1" applyFill="1" applyAlignment="1">
      <alignment vertical="center" shrinkToFit="1"/>
    </xf>
    <xf numFmtId="0" fontId="91" fillId="2" borderId="0" xfId="0" applyFont="1" applyFill="1" applyAlignment="1">
      <alignment vertical="center" shrinkToFit="1"/>
    </xf>
    <xf numFmtId="0" fontId="91" fillId="2" borderId="0" xfId="0" applyFont="1" applyFill="1" applyAlignment="1">
      <alignment vertical="center" wrapText="1"/>
    </xf>
    <xf numFmtId="0" fontId="91" fillId="2" borderId="0" xfId="0" applyFont="1" applyFill="1" applyAlignment="1">
      <alignment vertical="center"/>
    </xf>
    <xf numFmtId="0" fontId="92" fillId="2" borderId="0" xfId="0" applyFont="1" applyFill="1" applyBorder="1" applyAlignment="1">
      <alignment horizontal="right" vertical="center" shrinkToFit="1"/>
    </xf>
    <xf numFmtId="0" fontId="94" fillId="0" borderId="0" xfId="0" applyFont="1" applyBorder="1" applyAlignment="1">
      <alignment vertical="center"/>
    </xf>
    <xf numFmtId="0" fontId="54" fillId="3" borderId="0" xfId="4" applyFont="1" applyFill="1" applyAlignment="1">
      <alignment vertical="center" shrinkToFit="1"/>
    </xf>
    <xf numFmtId="0" fontId="54" fillId="3" borderId="0" xfId="4" applyFont="1" applyFill="1" applyAlignment="1">
      <alignment vertical="center" wrapText="1"/>
    </xf>
    <xf numFmtId="10" fontId="94" fillId="0" borderId="0" xfId="0" applyNumberFormat="1" applyFont="1" applyBorder="1" applyAlignment="1">
      <alignment horizontal="center" vertical="center"/>
    </xf>
    <xf numFmtId="0" fontId="97" fillId="2" borderId="0" xfId="0" applyFont="1" applyFill="1" applyAlignment="1">
      <alignment vertical="center" wrapText="1"/>
    </xf>
    <xf numFmtId="0" fontId="98" fillId="2" borderId="0" xfId="1" applyNumberFormat="1" applyFont="1" applyFill="1" applyAlignment="1">
      <alignment horizontal="right" vertical="center" wrapText="1" shrinkToFit="1"/>
    </xf>
    <xf numFmtId="0" fontId="85" fillId="0" borderId="5" xfId="0" applyFont="1" applyFill="1" applyBorder="1" applyAlignment="1">
      <alignment vertical="center" wrapText="1"/>
    </xf>
    <xf numFmtId="0" fontId="97" fillId="0" borderId="5" xfId="0" applyFont="1" applyFill="1" applyBorder="1" applyAlignment="1">
      <alignment vertical="center" wrapText="1"/>
    </xf>
    <xf numFmtId="167" fontId="85" fillId="0" borderId="5" xfId="2" applyNumberFormat="1" applyFont="1" applyFill="1" applyBorder="1" applyAlignment="1">
      <alignment vertical="center" wrapText="1"/>
    </xf>
    <xf numFmtId="167" fontId="54" fillId="2" borderId="0" xfId="2" applyNumberFormat="1" applyFont="1" applyFill="1" applyAlignment="1">
      <alignment vertical="center" shrinkToFit="1"/>
    </xf>
    <xf numFmtId="165" fontId="54" fillId="2" borderId="0" xfId="4" applyNumberFormat="1" applyFont="1" applyFill="1" applyAlignment="1">
      <alignment horizontal="left" vertical="center" shrinkToFit="1"/>
    </xf>
    <xf numFmtId="170" fontId="54" fillId="2" borderId="0" xfId="4" applyNumberFormat="1" applyFont="1" applyFill="1" applyAlignment="1">
      <alignment vertical="center" shrinkToFit="1"/>
    </xf>
    <xf numFmtId="165" fontId="54" fillId="0" borderId="0" xfId="1" applyNumberFormat="1" applyFont="1" applyFill="1" applyAlignment="1">
      <alignment horizontal="left" vertical="center" shrinkToFit="1"/>
    </xf>
    <xf numFmtId="170" fontId="54" fillId="0" borderId="0" xfId="4" applyNumberFormat="1" applyFont="1" applyFill="1" applyAlignment="1">
      <alignment horizontal="left" vertical="center" shrinkToFit="1"/>
    </xf>
    <xf numFmtId="0" fontId="54" fillId="0" borderId="0" xfId="4" applyFont="1" applyFill="1" applyAlignment="1">
      <alignment horizontal="left" vertical="center" shrinkToFit="1"/>
    </xf>
    <xf numFmtId="165" fontId="54" fillId="0" borderId="0" xfId="1" applyNumberFormat="1" applyFont="1" applyFill="1" applyAlignment="1">
      <alignment vertical="center" shrinkToFit="1"/>
    </xf>
    <xf numFmtId="165" fontId="54" fillId="2" borderId="0" xfId="1" applyNumberFormat="1" applyFont="1" applyFill="1" applyAlignment="1">
      <alignment vertical="center" shrinkToFit="1"/>
    </xf>
    <xf numFmtId="0" fontId="65" fillId="3" borderId="2" xfId="4" applyFont="1" applyFill="1" applyBorder="1" applyAlignment="1">
      <alignment horizontal="center" vertical="center" wrapText="1" shrinkToFit="1"/>
    </xf>
    <xf numFmtId="165" fontId="54" fillId="0" borderId="0" xfId="1" applyNumberFormat="1" applyFont="1" applyFill="1" applyBorder="1" applyAlignment="1">
      <alignment horizontal="right" wrapText="1" shrinkToFit="1"/>
    </xf>
    <xf numFmtId="165" fontId="54" fillId="3" borderId="6" xfId="1" applyNumberFormat="1" applyFont="1" applyFill="1" applyBorder="1" applyAlignment="1">
      <alignment horizontal="right" wrapText="1" shrinkToFit="1"/>
    </xf>
    <xf numFmtId="165" fontId="54" fillId="3" borderId="0" xfId="1" applyNumberFormat="1" applyFont="1" applyFill="1" applyBorder="1" applyAlignment="1">
      <alignment horizontal="right" wrapText="1" shrinkToFit="1"/>
    </xf>
    <xf numFmtId="0" fontId="99" fillId="8" borderId="7" xfId="4" applyFont="1" applyFill="1" applyBorder="1" applyAlignment="1">
      <alignment vertical="center" shrinkToFit="1"/>
    </xf>
    <xf numFmtId="0" fontId="100" fillId="2" borderId="0" xfId="4" applyFont="1" applyFill="1" applyBorder="1" applyAlignment="1">
      <alignment vertical="center" wrapText="1"/>
    </xf>
    <xf numFmtId="0" fontId="100" fillId="2" borderId="0" xfId="4" applyFont="1" applyFill="1" applyBorder="1" applyAlignment="1">
      <alignment vertical="center" shrinkToFit="1"/>
    </xf>
    <xf numFmtId="171" fontId="84" fillId="2" borderId="10" xfId="4" applyNumberFormat="1" applyFont="1" applyFill="1" applyBorder="1" applyAlignment="1">
      <alignment vertical="center" wrapText="1" shrinkToFit="1"/>
    </xf>
    <xf numFmtId="0" fontId="84" fillId="2" borderId="0" xfId="4" applyFont="1" applyFill="1" applyBorder="1" applyAlignment="1">
      <alignment horizontal="center" vertical="center"/>
    </xf>
    <xf numFmtId="164" fontId="54" fillId="3" borderId="0" xfId="1" applyNumberFormat="1" applyFont="1" applyFill="1" applyBorder="1" applyAlignment="1">
      <alignment horizontal="left" vertical="center" wrapText="1" shrinkToFit="1"/>
    </xf>
    <xf numFmtId="0" fontId="98" fillId="3" borderId="0" xfId="4" applyFont="1" applyFill="1" applyBorder="1" applyAlignment="1">
      <alignment horizontal="center" vertical="center" wrapText="1" shrinkToFit="1"/>
    </xf>
    <xf numFmtId="0" fontId="100" fillId="2" borderId="0" xfId="4" applyFont="1" applyFill="1" applyBorder="1" applyAlignment="1">
      <alignment vertical="center"/>
    </xf>
    <xf numFmtId="0" fontId="98" fillId="3" borderId="11" xfId="4" applyFont="1" applyFill="1" applyBorder="1" applyAlignment="1">
      <alignment horizontal="center" vertical="center" wrapText="1" shrinkToFit="1"/>
    </xf>
    <xf numFmtId="166" fontId="54" fillId="0" borderId="0" xfId="1" applyNumberFormat="1" applyFont="1" applyFill="1" applyBorder="1" applyAlignment="1">
      <alignment horizontal="center" vertical="center" wrapText="1" shrinkToFit="1"/>
    </xf>
    <xf numFmtId="166" fontId="85" fillId="0" borderId="0" xfId="1" applyNumberFormat="1" applyFont="1" applyFill="1" applyBorder="1" applyAlignment="1">
      <alignment horizontal="center" vertical="center" wrapText="1" shrinkToFit="1"/>
    </xf>
    <xf numFmtId="167" fontId="54" fillId="0" borderId="0" xfId="2" applyNumberFormat="1" applyFont="1" applyFill="1" applyBorder="1" applyAlignment="1">
      <alignment horizontal="center" vertical="center" wrapText="1" shrinkToFit="1"/>
    </xf>
    <xf numFmtId="0" fontId="54" fillId="0" borderId="0" xfId="4" applyFont="1" applyFill="1" applyBorder="1" applyAlignment="1">
      <alignment vertical="center" wrapText="1" shrinkToFit="1"/>
    </xf>
    <xf numFmtId="164" fontId="85" fillId="3" borderId="7" xfId="1" applyNumberFormat="1" applyFont="1" applyFill="1" applyBorder="1" applyAlignment="1">
      <alignment horizontal="left" vertical="center" wrapText="1" shrinkToFit="1"/>
    </xf>
    <xf numFmtId="166" fontId="85" fillId="3" borderId="7" xfId="1" applyNumberFormat="1" applyFont="1" applyFill="1" applyBorder="1" applyAlignment="1">
      <alignment horizontal="center" vertical="center" wrapText="1" shrinkToFit="1"/>
    </xf>
    <xf numFmtId="167" fontId="85" fillId="3" borderId="7" xfId="2" applyNumberFormat="1" applyFont="1" applyFill="1" applyBorder="1" applyAlignment="1">
      <alignment horizontal="center" vertical="center" wrapText="1" shrinkToFit="1"/>
    </xf>
    <xf numFmtId="171" fontId="84" fillId="2" borderId="9" xfId="4" applyNumberFormat="1" applyFont="1" applyFill="1" applyBorder="1" applyAlignment="1">
      <alignment vertical="center" wrapText="1" shrinkToFit="1"/>
    </xf>
    <xf numFmtId="171" fontId="84" fillId="2" borderId="0" xfId="4" applyNumberFormat="1" applyFont="1" applyFill="1" applyBorder="1" applyAlignment="1">
      <alignment horizontal="center" vertical="center" wrapText="1" shrinkToFit="1"/>
    </xf>
    <xf numFmtId="0" fontId="98" fillId="0" borderId="0" xfId="4" applyFont="1" applyFill="1" applyBorder="1" applyAlignment="1">
      <alignment horizontal="center" vertical="center" wrapText="1" shrinkToFit="1"/>
    </xf>
    <xf numFmtId="0" fontId="54" fillId="0" borderId="0" xfId="4" applyFont="1" applyFill="1" applyBorder="1" applyAlignment="1">
      <alignment vertical="center"/>
    </xf>
    <xf numFmtId="165" fontId="54" fillId="2" borderId="0" xfId="1" applyNumberFormat="1" applyFont="1" applyFill="1" applyBorder="1" applyAlignment="1">
      <alignment horizontal="right" vertical="center" wrapText="1" indent="1"/>
    </xf>
    <xf numFmtId="165" fontId="85" fillId="3" borderId="7" xfId="1" applyNumberFormat="1" applyFont="1" applyFill="1" applyBorder="1" applyAlignment="1">
      <alignment horizontal="right" vertical="center" wrapText="1" indent="1" shrinkToFit="1"/>
    </xf>
    <xf numFmtId="0" fontId="54" fillId="2" borderId="0" xfId="4" applyFont="1" applyFill="1" applyBorder="1" applyAlignment="1">
      <alignment horizontal="left" vertical="center" wrapText="1" indent="2"/>
    </xf>
    <xf numFmtId="0" fontId="102" fillId="0" borderId="0" xfId="0" applyFont="1"/>
    <xf numFmtId="164" fontId="76" fillId="0" borderId="0" xfId="1" applyNumberFormat="1" applyFont="1" applyFill="1" applyBorder="1" applyAlignment="1">
      <alignment vertical="center" wrapText="1" shrinkToFit="1"/>
    </xf>
    <xf numFmtId="0" fontId="46" fillId="2" borderId="0" xfId="4" applyFont="1" applyFill="1" applyBorder="1" applyAlignment="1">
      <alignment vertical="center" wrapText="1"/>
    </xf>
    <xf numFmtId="0" fontId="54" fillId="3" borderId="2" xfId="4" applyFont="1" applyFill="1" applyBorder="1" applyAlignment="1">
      <alignment horizontal="center" wrapText="1" shrinkToFit="1"/>
    </xf>
    <xf numFmtId="0" fontId="98" fillId="2" borderId="0" xfId="0" applyFont="1" applyFill="1" applyBorder="1" applyAlignment="1">
      <alignment horizontal="center" vertical="center" wrapText="1" shrinkToFit="1"/>
    </xf>
    <xf numFmtId="165" fontId="56" fillId="3" borderId="0" xfId="1" applyNumberFormat="1" applyFont="1" applyFill="1" applyBorder="1" applyAlignment="1">
      <alignment horizontal="right" wrapText="1" shrinkToFit="1"/>
    </xf>
    <xf numFmtId="165" fontId="56" fillId="2" borderId="0" xfId="1" applyNumberFormat="1" applyFont="1" applyFill="1" applyBorder="1" applyAlignment="1">
      <alignment horizontal="right" wrapText="1" shrinkToFit="1"/>
    </xf>
    <xf numFmtId="165" fontId="56" fillId="3" borderId="6" xfId="1" applyNumberFormat="1" applyFont="1" applyFill="1" applyBorder="1" applyAlignment="1">
      <alignment horizontal="right" wrapText="1" shrinkToFit="1"/>
    </xf>
    <xf numFmtId="0" fontId="84" fillId="3" borderId="2" xfId="4" applyFont="1" applyFill="1" applyBorder="1" applyAlignment="1">
      <alignment horizontal="center" wrapText="1" shrinkToFit="1"/>
    </xf>
    <xf numFmtId="167" fontId="54" fillId="2" borderId="0" xfId="2" applyNumberFormat="1" applyFont="1" applyFill="1" applyBorder="1" applyAlignment="1">
      <alignment horizontal="center" vertical="center" wrapText="1"/>
    </xf>
    <xf numFmtId="165" fontId="56" fillId="2" borderId="3" xfId="1" applyNumberFormat="1" applyFont="1" applyFill="1" applyBorder="1" applyAlignment="1">
      <alignment horizontal="right" vertical="center" wrapText="1" shrinkToFit="1"/>
    </xf>
    <xf numFmtId="165" fontId="56" fillId="3" borderId="7" xfId="1" applyNumberFormat="1" applyFont="1" applyFill="1" applyBorder="1" applyAlignment="1">
      <alignment horizontal="right" vertical="center" wrapText="1" shrinkToFit="1"/>
    </xf>
    <xf numFmtId="0" fontId="98" fillId="3" borderId="2" xfId="4" applyFont="1" applyFill="1" applyBorder="1" applyAlignment="1">
      <alignment horizontal="center" vertical="center" wrapText="1" shrinkToFit="1"/>
    </xf>
    <xf numFmtId="173" fontId="38" fillId="0" borderId="0" xfId="0" applyNumberFormat="1" applyFont="1" applyFill="1"/>
    <xf numFmtId="173" fontId="38" fillId="0" borderId="0" xfId="0" applyNumberFormat="1" applyFont="1"/>
    <xf numFmtId="173" fontId="42" fillId="0" borderId="0" xfId="2" applyNumberFormat="1" applyFont="1" applyBorder="1" applyAlignment="1">
      <alignment horizontal="center"/>
    </xf>
    <xf numFmtId="173" fontId="45" fillId="0" borderId="0" xfId="2" applyNumberFormat="1" applyFont="1" applyFill="1" applyBorder="1" applyAlignment="1">
      <alignment horizontal="center" vertical="center" wrapText="1"/>
    </xf>
    <xf numFmtId="173" fontId="42" fillId="0" borderId="0" xfId="2" applyNumberFormat="1" applyFont="1" applyFill="1" applyBorder="1" applyAlignment="1">
      <alignment horizontal="center"/>
    </xf>
    <xf numFmtId="173" fontId="42" fillId="0" borderId="7" xfId="2" applyNumberFormat="1" applyFont="1" applyBorder="1" applyAlignment="1">
      <alignment horizontal="center"/>
    </xf>
    <xf numFmtId="173" fontId="38" fillId="0" borderId="7" xfId="0" applyNumberFormat="1" applyFont="1" applyBorder="1"/>
    <xf numFmtId="173" fontId="50" fillId="2" borderId="0" xfId="4" applyNumberFormat="1" applyFont="1" applyFill="1" applyBorder="1" applyAlignment="1">
      <alignment horizontal="right" vertical="center" wrapText="1" shrinkToFit="1"/>
    </xf>
    <xf numFmtId="173" fontId="51" fillId="0" borderId="0" xfId="0" applyNumberFormat="1" applyFont="1" applyFill="1" applyBorder="1" applyAlignment="1">
      <alignment horizontal="center"/>
    </xf>
    <xf numFmtId="173" fontId="38" fillId="0" borderId="0" xfId="2" applyNumberFormat="1" applyFont="1" applyFill="1" applyBorder="1" applyAlignment="1">
      <alignment horizontal="right" vertical="center" wrapText="1" shrinkToFit="1"/>
    </xf>
    <xf numFmtId="173" fontId="38" fillId="0" borderId="7" xfId="2" applyNumberFormat="1" applyFont="1" applyFill="1" applyBorder="1" applyAlignment="1">
      <alignment horizontal="center" vertical="center" wrapText="1" shrinkToFit="1"/>
    </xf>
    <xf numFmtId="173" fontId="38" fillId="0" borderId="7" xfId="2" applyNumberFormat="1" applyFont="1" applyFill="1" applyBorder="1" applyAlignment="1">
      <alignment horizontal="right" vertical="center" wrapText="1" shrinkToFit="1"/>
    </xf>
    <xf numFmtId="173" fontId="51" fillId="10" borderId="0" xfId="0" applyNumberFormat="1" applyFont="1" applyFill="1" applyBorder="1" applyAlignment="1">
      <alignment horizontal="center"/>
    </xf>
    <xf numFmtId="0" fontId="45" fillId="9" borderId="3" xfId="0" applyFont="1" applyFill="1" applyBorder="1" applyAlignment="1">
      <alignment horizontal="left" vertical="center" wrapText="1"/>
    </xf>
    <xf numFmtId="173" fontId="45" fillId="9" borderId="3" xfId="11" applyNumberFormat="1" applyFont="1" applyFill="1" applyBorder="1" applyAlignment="1">
      <alignment horizontal="center" vertical="center" wrapText="1"/>
    </xf>
    <xf numFmtId="173" fontId="42" fillId="0" borderId="0" xfId="11" applyNumberFormat="1" applyFont="1" applyBorder="1" applyAlignment="1">
      <alignment horizontal="center"/>
    </xf>
    <xf numFmtId="173" fontId="38" fillId="0" borderId="0" xfId="0" applyNumberFormat="1" applyFont="1" applyBorder="1"/>
    <xf numFmtId="0" fontId="42" fillId="0" borderId="14" xfId="0" applyFont="1" applyBorder="1"/>
    <xf numFmtId="0" fontId="2" fillId="0" borderId="14" xfId="0" applyFont="1" applyBorder="1"/>
    <xf numFmtId="0" fontId="44" fillId="2" borderId="14" xfId="0" applyFont="1" applyFill="1" applyBorder="1" applyAlignment="1">
      <alignment horizontal="center" vertical="center" wrapText="1" shrinkToFit="1"/>
    </xf>
    <xf numFmtId="173" fontId="45" fillId="9" borderId="3" xfId="2" applyNumberFormat="1" applyFont="1" applyFill="1" applyBorder="1" applyAlignment="1">
      <alignment horizontal="center" vertical="center" wrapText="1"/>
    </xf>
    <xf numFmtId="0" fontId="42" fillId="0" borderId="14" xfId="0" applyFont="1" applyBorder="1" applyAlignment="1">
      <alignment horizontal="center" vertical="center"/>
    </xf>
    <xf numFmtId="173" fontId="42" fillId="0" borderId="14" xfId="2" applyNumberFormat="1" applyFont="1" applyBorder="1" applyAlignment="1">
      <alignment horizontal="center"/>
    </xf>
    <xf numFmtId="0" fontId="54" fillId="3" borderId="0" xfId="4" applyNumberFormat="1" applyFont="1" applyFill="1" applyBorder="1" applyAlignment="1">
      <alignment horizontal="left" wrapText="1" shrinkToFit="1"/>
    </xf>
    <xf numFmtId="165" fontId="87" fillId="0" borderId="0" xfId="1" applyNumberFormat="1" applyFont="1" applyFill="1" applyBorder="1" applyAlignment="1">
      <alignment horizontal="right" wrapText="1"/>
    </xf>
    <xf numFmtId="9" fontId="86" fillId="0" borderId="0" xfId="2" applyFont="1" applyFill="1" applyBorder="1" applyAlignment="1">
      <alignment horizontal="right" wrapText="1"/>
    </xf>
    <xf numFmtId="165" fontId="54" fillId="0" borderId="6" xfId="1" applyNumberFormat="1" applyFont="1" applyFill="1" applyBorder="1" applyAlignment="1">
      <alignment horizontal="right" wrapText="1" shrinkToFit="1"/>
    </xf>
    <xf numFmtId="0" fontId="54" fillId="0" borderId="0" xfId="4" applyFont="1" applyFill="1" applyAlignment="1">
      <alignment vertical="center"/>
    </xf>
    <xf numFmtId="0" fontId="54" fillId="0" borderId="0" xfId="4" applyFont="1" applyFill="1" applyAlignment="1">
      <alignment vertical="center" wrapText="1"/>
    </xf>
    <xf numFmtId="0" fontId="54" fillId="0" borderId="0" xfId="4" applyFont="1" applyFill="1" applyAlignment="1">
      <alignment vertical="center" shrinkToFit="1"/>
    </xf>
    <xf numFmtId="0" fontId="87" fillId="0" borderId="0" xfId="4" applyNumberFormat="1" applyFont="1" applyFill="1" applyBorder="1" applyAlignment="1">
      <alignment wrapText="1"/>
    </xf>
    <xf numFmtId="0" fontId="85" fillId="0" borderId="6" xfId="4" applyNumberFormat="1" applyFont="1" applyFill="1" applyBorder="1" applyAlignment="1">
      <alignment horizontal="left" vertical="center" wrapText="1" shrinkToFit="1"/>
    </xf>
    <xf numFmtId="0" fontId="10" fillId="3" borderId="0" xfId="0" applyFont="1" applyFill="1" applyBorder="1" applyAlignment="1">
      <alignment vertical="center" wrapText="1" shrinkToFit="1"/>
    </xf>
    <xf numFmtId="166" fontId="56" fillId="3" borderId="0" xfId="1" applyNumberFormat="1" applyFont="1" applyFill="1" applyBorder="1" applyAlignment="1">
      <alignment horizontal="right" wrapText="1" shrinkToFit="1"/>
    </xf>
    <xf numFmtId="0" fontId="10" fillId="9" borderId="0" xfId="0" applyFont="1" applyFill="1" applyBorder="1" applyAlignment="1">
      <alignment vertical="center" wrapText="1" shrinkToFit="1"/>
    </xf>
    <xf numFmtId="166" fontId="56" fillId="9" borderId="0" xfId="1" applyNumberFormat="1" applyFont="1" applyFill="1" applyBorder="1" applyAlignment="1">
      <alignment horizontal="right" wrapText="1" shrinkToFit="1"/>
    </xf>
    <xf numFmtId="167" fontId="56" fillId="9" borderId="0" xfId="2" applyNumberFormat="1" applyFont="1" applyFill="1" applyBorder="1" applyAlignment="1">
      <alignment horizontal="right" wrapText="1" shrinkToFit="1"/>
    </xf>
    <xf numFmtId="0" fontId="16" fillId="3" borderId="1" xfId="0" applyFont="1" applyFill="1" applyBorder="1" applyAlignment="1">
      <alignment vertical="center" wrapText="1" shrinkToFit="1"/>
    </xf>
    <xf numFmtId="164" fontId="56" fillId="3" borderId="0" xfId="1" applyNumberFormat="1" applyFont="1" applyFill="1" applyBorder="1" applyAlignment="1">
      <alignment horizontal="right" wrapText="1" shrinkToFit="1"/>
    </xf>
    <xf numFmtId="166" fontId="56" fillId="3" borderId="1" xfId="1" applyNumberFormat="1" applyFont="1" applyFill="1" applyBorder="1" applyAlignment="1">
      <alignment horizontal="right" wrapText="1" shrinkToFit="1"/>
    </xf>
    <xf numFmtId="167" fontId="56" fillId="3" borderId="1" xfId="2" applyNumberFormat="1" applyFont="1" applyFill="1" applyBorder="1" applyAlignment="1">
      <alignment horizontal="right" wrapText="1" shrinkToFit="1"/>
    </xf>
    <xf numFmtId="0" fontId="16" fillId="9" borderId="0" xfId="0" applyFont="1" applyFill="1" applyBorder="1" applyAlignment="1">
      <alignment vertical="center" wrapText="1" shrinkToFit="1"/>
    </xf>
    <xf numFmtId="165" fontId="56" fillId="9" borderId="15" xfId="1" applyNumberFormat="1" applyFont="1" applyFill="1" applyBorder="1" applyAlignment="1">
      <alignment horizontal="right" wrapText="1" shrinkToFit="1"/>
    </xf>
    <xf numFmtId="166" fontId="56" fillId="9" borderId="15" xfId="1" applyNumberFormat="1" applyFont="1" applyFill="1" applyBorder="1" applyAlignment="1">
      <alignment horizontal="right" wrapText="1" shrinkToFit="1"/>
    </xf>
    <xf numFmtId="9" fontId="56" fillId="3" borderId="0" xfId="2" applyFont="1" applyFill="1" applyBorder="1" applyAlignment="1">
      <alignment horizontal="right" wrapText="1" shrinkToFit="1"/>
    </xf>
    <xf numFmtId="0" fontId="10" fillId="9" borderId="6" xfId="0" applyFont="1" applyFill="1" applyBorder="1" applyAlignment="1">
      <alignment vertical="center" wrapText="1" shrinkToFit="1"/>
    </xf>
    <xf numFmtId="165" fontId="57" fillId="9" borderId="6" xfId="1" applyNumberFormat="1" applyFont="1" applyFill="1" applyBorder="1" applyAlignment="1">
      <alignment horizontal="right" vertical="center" wrapText="1" shrinkToFit="1"/>
    </xf>
    <xf numFmtId="167" fontId="56" fillId="9" borderId="6" xfId="2" applyNumberFormat="1" applyFont="1" applyFill="1" applyBorder="1" applyAlignment="1">
      <alignment horizontal="right" wrapText="1" shrinkToFit="1"/>
    </xf>
    <xf numFmtId="165" fontId="57" fillId="3" borderId="0" xfId="1" applyNumberFormat="1" applyFont="1" applyFill="1" applyBorder="1" applyAlignment="1">
      <alignment horizontal="right" vertical="center" wrapText="1"/>
    </xf>
    <xf numFmtId="165" fontId="56" fillId="9" borderId="0" xfId="1" applyNumberFormat="1" applyFont="1" applyFill="1" applyBorder="1" applyAlignment="1">
      <alignment horizontal="right" wrapText="1" shrinkToFit="1"/>
    </xf>
    <xf numFmtId="165" fontId="56" fillId="3" borderId="1" xfId="1" applyNumberFormat="1" applyFont="1" applyFill="1" applyBorder="1" applyAlignment="1">
      <alignment horizontal="right" wrapText="1" shrinkToFit="1"/>
    </xf>
    <xf numFmtId="167" fontId="56" fillId="2" borderId="1" xfId="2" applyNumberFormat="1" applyFont="1" applyFill="1" applyBorder="1" applyAlignment="1">
      <alignment horizontal="right" wrapText="1" shrinkToFit="1"/>
    </xf>
    <xf numFmtId="0" fontId="10" fillId="9" borderId="6" xfId="0" applyFont="1" applyFill="1" applyBorder="1" applyAlignment="1">
      <alignment horizontal="left" vertical="center" wrapText="1"/>
    </xf>
    <xf numFmtId="0" fontId="16" fillId="3" borderId="15" xfId="0" applyFont="1" applyFill="1" applyBorder="1" applyAlignment="1">
      <alignment horizontal="left" vertical="center" wrapText="1" indent="1"/>
    </xf>
    <xf numFmtId="165" fontId="56" fillId="3" borderId="15" xfId="1" applyNumberFormat="1" applyFont="1" applyFill="1" applyBorder="1" applyAlignment="1">
      <alignment horizontal="right" wrapText="1" shrinkToFit="1"/>
    </xf>
    <xf numFmtId="166" fontId="56" fillId="3" borderId="15" xfId="1" applyNumberFormat="1" applyFont="1" applyFill="1" applyBorder="1" applyAlignment="1">
      <alignment horizontal="right" wrapText="1" shrinkToFit="1"/>
    </xf>
    <xf numFmtId="167" fontId="56" fillId="3" borderId="15" xfId="2" applyNumberFormat="1" applyFont="1" applyFill="1" applyBorder="1" applyAlignment="1">
      <alignment horizontal="right" wrapText="1" shrinkToFit="1"/>
    </xf>
    <xf numFmtId="0" fontId="16" fillId="9" borderId="1" xfId="0" applyFont="1" applyFill="1" applyBorder="1" applyAlignment="1">
      <alignment horizontal="left" vertical="center" wrapText="1" indent="1"/>
    </xf>
    <xf numFmtId="165" fontId="56" fillId="9" borderId="1" xfId="1" applyNumberFormat="1" applyFont="1" applyFill="1" applyBorder="1" applyAlignment="1">
      <alignment horizontal="right" wrapText="1" shrinkToFit="1"/>
    </xf>
    <xf numFmtId="167" fontId="56" fillId="9" borderId="1" xfId="2" applyNumberFormat="1" applyFont="1" applyFill="1" applyBorder="1" applyAlignment="1">
      <alignment horizontal="right" wrapText="1" shrinkToFit="1"/>
    </xf>
    <xf numFmtId="0" fontId="16" fillId="3" borderId="0" xfId="0" applyFont="1" applyFill="1" applyBorder="1" applyAlignment="1">
      <alignment horizontal="left" vertical="center" wrapText="1" indent="1"/>
    </xf>
    <xf numFmtId="0" fontId="16" fillId="3" borderId="0" xfId="0" quotePrefix="1" applyFont="1" applyFill="1" applyBorder="1" applyAlignment="1">
      <alignment horizontal="left" vertical="center"/>
    </xf>
    <xf numFmtId="0" fontId="16" fillId="9" borderId="0" xfId="0" applyFont="1" applyFill="1" applyBorder="1" applyAlignment="1">
      <alignment horizontal="left" vertical="center" wrapText="1" indent="1"/>
    </xf>
    <xf numFmtId="0" fontId="16" fillId="9" borderId="0" xfId="0" applyFont="1" applyFill="1" applyBorder="1" applyAlignment="1">
      <alignment horizontal="left" vertical="center" wrapText="1"/>
    </xf>
    <xf numFmtId="0" fontId="16" fillId="3" borderId="6" xfId="0" applyFont="1" applyFill="1" applyBorder="1" applyAlignment="1">
      <alignment vertical="center" wrapText="1"/>
    </xf>
    <xf numFmtId="165" fontId="56" fillId="3" borderId="6" xfId="1" applyNumberFormat="1" applyFont="1" applyFill="1" applyBorder="1" applyAlignment="1">
      <alignment horizontal="right" vertical="center" wrapText="1" shrinkToFit="1"/>
    </xf>
    <xf numFmtId="167" fontId="56" fillId="3" borderId="6" xfId="2" applyNumberFormat="1" applyFont="1" applyFill="1" applyBorder="1" applyAlignment="1">
      <alignment horizontal="right" vertical="center" wrapText="1" shrinkToFit="1"/>
    </xf>
    <xf numFmtId="166" fontId="56" fillId="3" borderId="6" xfId="1" applyNumberFormat="1" applyFont="1" applyFill="1" applyBorder="1" applyAlignment="1">
      <alignment horizontal="right" vertical="center" wrapText="1" shrinkToFit="1"/>
    </xf>
    <xf numFmtId="0" fontId="16" fillId="3" borderId="13" xfId="0" applyFont="1" applyFill="1" applyBorder="1" applyAlignment="1">
      <alignment vertical="center" wrapText="1"/>
    </xf>
    <xf numFmtId="0" fontId="16" fillId="3" borderId="7" xfId="0" applyFont="1" applyFill="1" applyBorder="1" applyAlignment="1">
      <alignment vertical="center" wrapText="1" shrinkToFit="1"/>
    </xf>
    <xf numFmtId="165" fontId="57" fillId="3" borderId="13" xfId="0" applyNumberFormat="1" applyFont="1" applyFill="1" applyBorder="1" applyAlignment="1">
      <alignment horizontal="right" vertical="center" wrapText="1"/>
    </xf>
    <xf numFmtId="167" fontId="56" fillId="3" borderId="13" xfId="2" applyNumberFormat="1" applyFont="1" applyFill="1" applyBorder="1" applyAlignment="1">
      <alignment horizontal="right" vertical="center" wrapText="1" shrinkToFit="1"/>
    </xf>
    <xf numFmtId="166" fontId="56" fillId="3" borderId="13" xfId="1" applyNumberFormat="1" applyFont="1" applyFill="1" applyBorder="1" applyAlignment="1">
      <alignment horizontal="right" vertical="center" wrapText="1" shrinkToFit="1"/>
    </xf>
    <xf numFmtId="0" fontId="11" fillId="9" borderId="0" xfId="0" applyFont="1" applyFill="1" applyBorder="1" applyAlignment="1">
      <alignment wrapText="1"/>
    </xf>
    <xf numFmtId="165" fontId="56" fillId="9" borderId="0" xfId="1" applyNumberFormat="1" applyFont="1" applyFill="1" applyBorder="1" applyAlignment="1">
      <alignment horizontal="right" vertical="center" wrapText="1" shrinkToFit="1"/>
    </xf>
    <xf numFmtId="9" fontId="56" fillId="9" borderId="0" xfId="2" applyFont="1" applyFill="1" applyAlignment="1">
      <alignment horizontal="right" vertical="center" wrapText="1" shrinkToFit="1"/>
    </xf>
    <xf numFmtId="167" fontId="56" fillId="9" borderId="0" xfId="2" applyNumberFormat="1" applyFont="1" applyFill="1" applyBorder="1" applyAlignment="1">
      <alignment horizontal="right" vertical="center" wrapText="1" shrinkToFit="1"/>
    </xf>
    <xf numFmtId="169" fontId="79" fillId="9" borderId="0" xfId="0" applyNumberFormat="1" applyFont="1" applyFill="1" applyAlignment="1">
      <alignment horizontal="right" vertical="center" wrapText="1" shrinkToFit="1"/>
    </xf>
    <xf numFmtId="0" fontId="10" fillId="9" borderId="1" xfId="0" applyFont="1" applyFill="1" applyBorder="1" applyAlignment="1">
      <alignment wrapText="1"/>
    </xf>
    <xf numFmtId="165" fontId="56" fillId="9" borderId="1" xfId="1" applyNumberFormat="1" applyFont="1" applyFill="1" applyBorder="1" applyAlignment="1">
      <alignment horizontal="right" vertical="center" wrapText="1" shrinkToFit="1"/>
    </xf>
    <xf numFmtId="167" fontId="56" fillId="9" borderId="1" xfId="2" applyNumberFormat="1" applyFont="1" applyFill="1" applyBorder="1" applyAlignment="1">
      <alignment horizontal="right" vertical="center" wrapText="1" shrinkToFit="1"/>
    </xf>
    <xf numFmtId="167" fontId="56" fillId="2" borderId="7" xfId="2" applyNumberFormat="1" applyFont="1" applyFill="1" applyBorder="1" applyAlignment="1">
      <alignment horizontal="right" vertical="center" wrapText="1" shrinkToFit="1"/>
    </xf>
    <xf numFmtId="0" fontId="59" fillId="9" borderId="0" xfId="0" applyFont="1" applyFill="1" applyBorder="1" applyAlignment="1">
      <alignment vertical="center" wrapText="1" shrinkToFit="1"/>
    </xf>
    <xf numFmtId="0" fontId="57" fillId="9" borderId="0" xfId="0" applyFont="1" applyFill="1" applyBorder="1" applyAlignment="1">
      <alignment horizontal="left" vertical="center" wrapText="1"/>
    </xf>
    <xf numFmtId="0" fontId="59" fillId="9" borderId="6" xfId="0" applyFont="1" applyFill="1" applyBorder="1" applyAlignment="1">
      <alignment horizontal="left" vertical="center" wrapText="1"/>
    </xf>
    <xf numFmtId="165" fontId="56" fillId="9" borderId="6" xfId="1" applyNumberFormat="1" applyFont="1" applyFill="1" applyBorder="1" applyAlignment="1">
      <alignment horizontal="right" wrapText="1" shrinkToFit="1"/>
    </xf>
    <xf numFmtId="0" fontId="81" fillId="9" borderId="6" xfId="0" applyFont="1" applyFill="1" applyBorder="1" applyAlignment="1">
      <alignment horizontal="left" vertical="center" wrapText="1"/>
    </xf>
    <xf numFmtId="0" fontId="82" fillId="9" borderId="13" xfId="0" applyFont="1" applyFill="1" applyBorder="1" applyAlignment="1">
      <alignment horizontal="left" vertical="center" wrapText="1"/>
    </xf>
    <xf numFmtId="165" fontId="56" fillId="9" borderId="13" xfId="1" applyNumberFormat="1" applyFont="1" applyFill="1" applyBorder="1" applyAlignment="1">
      <alignment horizontal="right" wrapText="1" shrinkToFit="1"/>
    </xf>
    <xf numFmtId="167" fontId="56" fillId="9" borderId="13" xfId="2" applyNumberFormat="1" applyFont="1" applyFill="1" applyBorder="1" applyAlignment="1">
      <alignment horizontal="right" wrapText="1" shrinkToFit="1"/>
    </xf>
    <xf numFmtId="164" fontId="54" fillId="9" borderId="0" xfId="1" applyNumberFormat="1" applyFont="1" applyFill="1" applyBorder="1" applyAlignment="1">
      <alignment horizontal="left" vertical="center" wrapText="1" shrinkToFit="1"/>
    </xf>
    <xf numFmtId="166" fontId="54" fillId="9" borderId="0" xfId="1" applyNumberFormat="1" applyFont="1" applyFill="1" applyBorder="1" applyAlignment="1">
      <alignment horizontal="center" vertical="center" wrapText="1" shrinkToFit="1"/>
    </xf>
    <xf numFmtId="166" fontId="85" fillId="9" borderId="0" xfId="1" applyNumberFormat="1" applyFont="1" applyFill="1" applyBorder="1" applyAlignment="1">
      <alignment horizontal="center" vertical="center" wrapText="1" shrinkToFit="1"/>
    </xf>
    <xf numFmtId="167" fontId="54" fillId="9" borderId="0" xfId="2" applyNumberFormat="1" applyFont="1" applyFill="1" applyBorder="1" applyAlignment="1">
      <alignment horizontal="center" vertical="center" wrapText="1" shrinkToFit="1"/>
    </xf>
    <xf numFmtId="0" fontId="54" fillId="9" borderId="0" xfId="4" applyFont="1" applyFill="1" applyBorder="1" applyAlignment="1">
      <alignment vertical="center" wrapText="1"/>
    </xf>
    <xf numFmtId="165" fontId="54" fillId="9" borderId="0" xfId="1" applyNumberFormat="1" applyFont="1" applyFill="1" applyBorder="1" applyAlignment="1">
      <alignment horizontal="right" vertical="center" wrapText="1" indent="1"/>
    </xf>
    <xf numFmtId="167" fontId="54" fillId="9" borderId="0" xfId="2" applyNumberFormat="1" applyFont="1" applyFill="1" applyBorder="1" applyAlignment="1">
      <alignment horizontal="center" vertical="center" wrapText="1"/>
    </xf>
    <xf numFmtId="164" fontId="56" fillId="9" borderId="0" xfId="1" applyNumberFormat="1" applyFont="1" applyFill="1" applyBorder="1" applyAlignment="1">
      <alignment horizontal="left" vertical="center" wrapText="1" shrinkToFit="1"/>
    </xf>
    <xf numFmtId="10" fontId="56" fillId="9" borderId="0" xfId="2" applyNumberFormat="1" applyFont="1" applyFill="1" applyBorder="1" applyAlignment="1">
      <alignment horizontal="center" vertical="center" wrapText="1" shrinkToFit="1"/>
    </xf>
    <xf numFmtId="164" fontId="56" fillId="9" borderId="0" xfId="1" applyFont="1" applyFill="1" applyBorder="1" applyAlignment="1">
      <alignment horizontal="center" vertical="center" wrapText="1" shrinkToFit="1"/>
    </xf>
    <xf numFmtId="0" fontId="54" fillId="9" borderId="0" xfId="4" applyFont="1" applyFill="1" applyBorder="1" applyAlignment="1">
      <alignment horizontal="left" wrapText="1" shrinkToFit="1"/>
    </xf>
    <xf numFmtId="165" fontId="54" fillId="9" borderId="0" xfId="1" applyNumberFormat="1" applyFont="1" applyFill="1" applyBorder="1" applyAlignment="1">
      <alignment horizontal="right" wrapText="1" shrinkToFit="1"/>
    </xf>
    <xf numFmtId="0" fontId="85" fillId="9" borderId="0" xfId="4" applyFont="1" applyFill="1" applyBorder="1" applyAlignment="1">
      <alignment horizontal="left" wrapText="1" shrinkToFit="1"/>
    </xf>
    <xf numFmtId="0" fontId="87" fillId="9" borderId="8" xfId="4" applyFont="1" applyFill="1" applyBorder="1" applyAlignment="1">
      <alignment wrapText="1"/>
    </xf>
    <xf numFmtId="165" fontId="87" fillId="9" borderId="8" xfId="1" applyNumberFormat="1" applyFont="1" applyFill="1" applyBorder="1" applyAlignment="1">
      <alignment horizontal="right" wrapText="1"/>
    </xf>
    <xf numFmtId="0" fontId="54" fillId="9" borderId="0" xfId="4" applyNumberFormat="1" applyFont="1" applyFill="1" applyBorder="1" applyAlignment="1">
      <alignment horizontal="left" wrapText="1" shrinkToFit="1"/>
    </xf>
    <xf numFmtId="0" fontId="54" fillId="9" borderId="6" xfId="4" applyNumberFormat="1" applyFont="1" applyFill="1" applyBorder="1" applyAlignment="1">
      <alignment horizontal="left" wrapText="1" shrinkToFit="1"/>
    </xf>
    <xf numFmtId="165" fontId="54" fillId="9" borderId="6" xfId="1" applyNumberFormat="1" applyFont="1" applyFill="1" applyBorder="1" applyAlignment="1">
      <alignment horizontal="right" wrapText="1" shrinkToFit="1"/>
    </xf>
    <xf numFmtId="0" fontId="85" fillId="9" borderId="0" xfId="4" applyNumberFormat="1" applyFont="1" applyFill="1" applyBorder="1" applyAlignment="1">
      <alignment horizontal="left" wrapText="1" shrinkToFit="1"/>
    </xf>
    <xf numFmtId="0" fontId="85" fillId="0" borderId="6" xfId="4" applyNumberFormat="1" applyFont="1" applyFill="1" applyBorder="1" applyAlignment="1">
      <alignment horizontal="left" wrapText="1" shrinkToFit="1"/>
    </xf>
    <xf numFmtId="0" fontId="89" fillId="0" borderId="0" xfId="4" applyFont="1" applyFill="1" applyBorder="1" applyAlignment="1">
      <alignment horizontal="left" vertical="center" wrapText="1" shrinkToFit="1"/>
    </xf>
    <xf numFmtId="167" fontId="54" fillId="9" borderId="0" xfId="2" applyNumberFormat="1" applyFont="1" applyFill="1" applyBorder="1" applyAlignment="1">
      <alignment horizontal="left" wrapText="1" shrinkToFit="1"/>
    </xf>
    <xf numFmtId="167" fontId="56" fillId="3" borderId="0" xfId="2" applyNumberFormat="1" applyFont="1" applyFill="1" applyBorder="1" applyAlignment="1">
      <alignment horizontal="center" vertical="center" wrapText="1" shrinkToFit="1"/>
    </xf>
    <xf numFmtId="167" fontId="56" fillId="9" borderId="0" xfId="2" applyNumberFormat="1" applyFont="1" applyFill="1" applyBorder="1" applyAlignment="1">
      <alignment horizontal="center" vertical="center" wrapText="1" shrinkToFit="1"/>
    </xf>
    <xf numFmtId="167" fontId="56" fillId="3" borderId="7" xfId="2" applyNumberFormat="1" applyFont="1" applyFill="1" applyBorder="1" applyAlignment="1">
      <alignment horizontal="center" vertical="center" wrapText="1" shrinkToFit="1"/>
    </xf>
    <xf numFmtId="166" fontId="85" fillId="3" borderId="7" xfId="1" applyNumberFormat="1" applyFont="1" applyFill="1" applyBorder="1" applyAlignment="1">
      <alignment horizontal="center" vertical="center" wrapText="1" shrinkToFit="1"/>
    </xf>
    <xf numFmtId="166" fontId="54" fillId="9" borderId="0" xfId="1" applyNumberFormat="1" applyFont="1" applyFill="1" applyBorder="1" applyAlignment="1">
      <alignment horizontal="center" vertical="center" wrapText="1" shrinkToFit="1"/>
    </xf>
    <xf numFmtId="166" fontId="54" fillId="0" borderId="0" xfId="1" applyNumberFormat="1" applyFont="1" applyFill="1" applyBorder="1" applyAlignment="1">
      <alignment horizontal="center" vertical="center" wrapText="1" shrinkToFit="1"/>
    </xf>
    <xf numFmtId="0" fontId="98" fillId="3" borderId="11" xfId="4" applyFont="1" applyFill="1" applyBorder="1" applyAlignment="1">
      <alignment horizontal="center" vertical="center" wrapText="1" shrinkToFit="1"/>
    </xf>
    <xf numFmtId="166" fontId="54" fillId="0" borderId="0" xfId="1" applyNumberFormat="1" applyFont="1" applyFill="1" applyBorder="1" applyAlignment="1">
      <alignment horizontal="center" vertical="center" wrapText="1" shrinkToFit="1"/>
    </xf>
    <xf numFmtId="166" fontId="54" fillId="9" borderId="0" xfId="1" applyNumberFormat="1" applyFont="1" applyFill="1" applyBorder="1" applyAlignment="1">
      <alignment horizontal="center" vertical="center" wrapText="1" shrinkToFit="1"/>
    </xf>
    <xf numFmtId="166" fontId="85" fillId="3" borderId="7" xfId="1" applyNumberFormat="1" applyFont="1" applyFill="1" applyBorder="1" applyAlignment="1">
      <alignment horizontal="center" vertical="center" wrapText="1" shrinkToFit="1"/>
    </xf>
    <xf numFmtId="0" fontId="23" fillId="8" borderId="0" xfId="4" applyFont="1" applyFill="1" applyBorder="1" applyAlignment="1">
      <alignment vertical="center" shrinkToFit="1"/>
    </xf>
    <xf numFmtId="0" fontId="39" fillId="2" borderId="0" xfId="0" applyFont="1" applyFill="1" applyBorder="1" applyAlignment="1">
      <alignment horizontal="center" wrapText="1" shrinkToFit="1"/>
    </xf>
    <xf numFmtId="0" fontId="39" fillId="2" borderId="0" xfId="0" applyFont="1" applyFill="1" applyBorder="1" applyAlignment="1">
      <alignment horizontal="right" wrapText="1" shrinkToFit="1"/>
    </xf>
    <xf numFmtId="0" fontId="48" fillId="3" borderId="0" xfId="4" applyFont="1" applyFill="1" applyBorder="1" applyAlignment="1">
      <alignment horizontal="center" vertical="center" wrapText="1" shrinkToFit="1"/>
    </xf>
    <xf numFmtId="0" fontId="54" fillId="0" borderId="0" xfId="4" applyFont="1" applyFill="1" applyBorder="1" applyAlignment="1">
      <alignment horizontal="left" wrapText="1" shrinkToFit="1"/>
    </xf>
    <xf numFmtId="0" fontId="65" fillId="2" borderId="0" xfId="0" applyFont="1" applyFill="1" applyBorder="1" applyAlignment="1">
      <alignment horizontal="center"/>
    </xf>
    <xf numFmtId="0" fontId="39" fillId="2" borderId="0" xfId="0" applyFont="1" applyFill="1" applyBorder="1" applyAlignment="1">
      <alignment horizontal="center"/>
    </xf>
    <xf numFmtId="166" fontId="54" fillId="9" borderId="0" xfId="1" applyNumberFormat="1" applyFont="1" applyFill="1" applyBorder="1" applyAlignment="1">
      <alignment horizontal="center" vertical="center" wrapText="1" shrinkToFit="1"/>
    </xf>
    <xf numFmtId="166" fontId="54" fillId="0" borderId="0" xfId="1" applyNumberFormat="1" applyFont="1" applyFill="1" applyBorder="1" applyAlignment="1">
      <alignment horizontal="center" vertical="center" wrapText="1" shrinkToFit="1"/>
    </xf>
    <xf numFmtId="166" fontId="56" fillId="0" borderId="0" xfId="1" applyNumberFormat="1" applyFont="1" applyFill="1" applyBorder="1" applyAlignment="1">
      <alignment horizontal="right" wrapText="1" shrinkToFit="1"/>
    </xf>
    <xf numFmtId="0" fontId="59" fillId="0" borderId="0" xfId="0" applyFont="1" applyFill="1" applyBorder="1" applyAlignment="1">
      <alignment vertical="center" wrapText="1" shrinkToFit="1"/>
    </xf>
    <xf numFmtId="167" fontId="56" fillId="0" borderId="0" xfId="2" applyNumberFormat="1" applyFont="1" applyFill="1" applyBorder="1" applyAlignment="1">
      <alignment horizontal="right" wrapText="1" shrinkToFit="1"/>
    </xf>
    <xf numFmtId="0" fontId="33" fillId="3" borderId="0" xfId="4" applyFont="1" applyFill="1" applyBorder="1" applyAlignment="1">
      <alignment horizontal="centerContinuous" vertical="center" wrapText="1" shrinkToFit="1"/>
    </xf>
    <xf numFmtId="166" fontId="70" fillId="2" borderId="0" xfId="4" applyNumberFormat="1" applyFont="1" applyFill="1" applyBorder="1" applyAlignment="1">
      <alignment vertical="center" shrinkToFit="1"/>
    </xf>
    <xf numFmtId="0" fontId="102" fillId="0" borderId="0" xfId="0" applyFont="1" applyFill="1"/>
    <xf numFmtId="167" fontId="54" fillId="9" borderId="0" xfId="2" applyNumberFormat="1" applyFont="1" applyFill="1" applyBorder="1" applyAlignment="1">
      <alignment horizontal="center" wrapText="1" shrinkToFit="1"/>
    </xf>
    <xf numFmtId="167" fontId="54" fillId="0" borderId="0" xfId="2" applyNumberFormat="1" applyFont="1" applyFill="1" applyBorder="1" applyAlignment="1">
      <alignment horizontal="center" wrapText="1" shrinkToFit="1"/>
    </xf>
    <xf numFmtId="3" fontId="95" fillId="0" borderId="0" xfId="0" applyNumberFormat="1" applyFont="1" applyFill="1" applyBorder="1" applyAlignment="1">
      <alignment horizontal="center" vertical="center"/>
    </xf>
    <xf numFmtId="4" fontId="94" fillId="0" borderId="0" xfId="0" applyNumberFormat="1" applyFont="1" applyFill="1" applyBorder="1" applyAlignment="1">
      <alignment horizontal="center" vertical="center"/>
    </xf>
    <xf numFmtId="167" fontId="86" fillId="0" borderId="7" xfId="2" applyNumberFormat="1" applyFont="1" applyFill="1" applyBorder="1" applyAlignment="1">
      <alignment horizontal="center" wrapText="1"/>
    </xf>
    <xf numFmtId="167" fontId="94" fillId="0" borderId="0" xfId="0" applyNumberFormat="1" applyFont="1" applyFill="1" applyBorder="1" applyAlignment="1">
      <alignment horizontal="center" vertical="center"/>
    </xf>
    <xf numFmtId="0" fontId="94" fillId="0" borderId="0" xfId="0" applyFont="1" applyFill="1" applyBorder="1" applyAlignment="1">
      <alignment horizontal="center" vertical="center"/>
    </xf>
    <xf numFmtId="0" fontId="94" fillId="0" borderId="0" xfId="0" applyFont="1" applyFill="1" applyBorder="1" applyAlignment="1">
      <alignment vertical="center"/>
    </xf>
    <xf numFmtId="166" fontId="54" fillId="0" borderId="0" xfId="1" applyNumberFormat="1" applyFont="1" applyFill="1" applyBorder="1" applyAlignment="1">
      <alignment horizontal="center" vertical="center" wrapText="1" shrinkToFit="1"/>
    </xf>
    <xf numFmtId="0" fontId="105" fillId="0" borderId="0" xfId="0" applyFont="1" applyFill="1"/>
    <xf numFmtId="166" fontId="54" fillId="3" borderId="0" xfId="1" applyNumberFormat="1" applyFont="1" applyFill="1" applyBorder="1" applyAlignment="1">
      <alignment horizontal="center" vertical="center" wrapText="1" shrinkToFit="1"/>
    </xf>
    <xf numFmtId="10" fontId="38" fillId="0" borderId="0" xfId="2" applyNumberFormat="1" applyFont="1"/>
    <xf numFmtId="165" fontId="107" fillId="3" borderId="0" xfId="12" applyNumberFormat="1" applyFont="1" applyFill="1" applyBorder="1" applyAlignment="1">
      <alignment horizontal="left"/>
    </xf>
    <xf numFmtId="2" fontId="38" fillId="0" borderId="0" xfId="0" applyNumberFormat="1" applyFont="1"/>
    <xf numFmtId="10" fontId="11" fillId="2" borderId="0" xfId="2" applyNumberFormat="1" applyFont="1" applyFill="1" applyAlignment="1">
      <alignment vertical="center" wrapText="1" shrinkToFit="1"/>
    </xf>
    <xf numFmtId="10" fontId="11" fillId="3" borderId="0" xfId="2" applyNumberFormat="1" applyFont="1" applyFill="1" applyAlignment="1">
      <alignment vertical="center" wrapText="1" shrinkToFit="1"/>
    </xf>
    <xf numFmtId="10" fontId="11" fillId="2" borderId="0" xfId="2" applyNumberFormat="1" applyFont="1" applyFill="1" applyBorder="1" applyAlignment="1">
      <alignment vertical="center" wrapText="1" shrinkToFit="1"/>
    </xf>
    <xf numFmtId="167" fontId="56" fillId="0" borderId="1" xfId="2" applyNumberFormat="1" applyFont="1" applyFill="1" applyBorder="1" applyAlignment="1">
      <alignment horizontal="right" wrapText="1" shrinkToFit="1"/>
    </xf>
    <xf numFmtId="167" fontId="45" fillId="9" borderId="3" xfId="2" quotePrefix="1" applyNumberFormat="1" applyFont="1" applyFill="1" applyBorder="1" applyAlignment="1">
      <alignment horizontal="center" vertical="center" wrapText="1"/>
    </xf>
    <xf numFmtId="165" fontId="54" fillId="3" borderId="0" xfId="1" applyNumberFormat="1" applyFont="1" applyFill="1" applyBorder="1" applyAlignment="1">
      <alignment horizontal="right" vertical="center" wrapText="1" indent="1"/>
    </xf>
    <xf numFmtId="166" fontId="54" fillId="3" borderId="0" xfId="1" quotePrefix="1" applyNumberFormat="1" applyFont="1" applyFill="1" applyBorder="1" applyAlignment="1">
      <alignment horizontal="center" vertical="center" wrapText="1" shrinkToFit="1"/>
    </xf>
    <xf numFmtId="166" fontId="54" fillId="0" borderId="0" xfId="1" quotePrefix="1" applyNumberFormat="1" applyFont="1" applyFill="1" applyBorder="1" applyAlignment="1">
      <alignment horizontal="center" vertical="center" wrapText="1" shrinkToFit="1"/>
    </xf>
    <xf numFmtId="169" fontId="68" fillId="2" borderId="0" xfId="4" applyNumberFormat="1" applyFont="1" applyFill="1" applyAlignment="1">
      <alignment vertical="center"/>
    </xf>
    <xf numFmtId="164" fontId="85" fillId="9" borderId="0" xfId="1" applyNumberFormat="1" applyFont="1" applyFill="1" applyBorder="1" applyAlignment="1">
      <alignment horizontal="center" vertical="center" wrapText="1" shrinkToFit="1"/>
    </xf>
    <xf numFmtId="10" fontId="38" fillId="0" borderId="0" xfId="0" applyNumberFormat="1" applyFont="1"/>
    <xf numFmtId="166" fontId="85" fillId="3" borderId="7" xfId="1" applyNumberFormat="1" applyFont="1" applyFill="1" applyBorder="1" applyAlignment="1">
      <alignment horizontal="center" vertical="center" wrapText="1" shrinkToFit="1"/>
    </xf>
    <xf numFmtId="173" fontId="42" fillId="9" borderId="0" xfId="2" applyNumberFormat="1" applyFont="1" applyFill="1" applyBorder="1" applyAlignment="1">
      <alignment horizontal="center"/>
    </xf>
    <xf numFmtId="174" fontId="68" fillId="2" borderId="0" xfId="4" applyNumberFormat="1" applyFont="1" applyFill="1" applyAlignment="1">
      <alignment vertical="center"/>
    </xf>
    <xf numFmtId="43" fontId="70" fillId="2" borderId="0" xfId="4" applyNumberFormat="1" applyFont="1" applyFill="1" applyBorder="1" applyAlignment="1">
      <alignment vertical="center"/>
    </xf>
    <xf numFmtId="0" fontId="108" fillId="2" borderId="0" xfId="4" applyFont="1" applyFill="1" applyBorder="1" applyAlignment="1">
      <alignment vertical="center" shrinkToFit="1"/>
    </xf>
    <xf numFmtId="175" fontId="70" fillId="2" borderId="0" xfId="4" applyNumberFormat="1" applyFont="1" applyFill="1" applyBorder="1" applyAlignment="1">
      <alignment vertical="center" shrinkToFit="1"/>
    </xf>
    <xf numFmtId="43" fontId="70" fillId="2" borderId="0" xfId="4" applyNumberFormat="1" applyFont="1" applyFill="1" applyBorder="1" applyAlignment="1">
      <alignment vertical="center" shrinkToFit="1"/>
    </xf>
    <xf numFmtId="9" fontId="54" fillId="0" borderId="0" xfId="2" applyNumberFormat="1" applyFont="1" applyFill="1" applyBorder="1" applyAlignment="1">
      <alignment horizontal="right" wrapText="1" shrinkToFit="1"/>
    </xf>
    <xf numFmtId="9" fontId="54" fillId="9" borderId="0" xfId="11" applyNumberFormat="1" applyFont="1" applyFill="1" applyBorder="1" applyAlignment="1">
      <alignment horizontal="right" wrapText="1" shrinkToFit="1"/>
    </xf>
    <xf numFmtId="9" fontId="54" fillId="0" borderId="0" xfId="11" applyNumberFormat="1" applyFont="1" applyFill="1" applyBorder="1" applyAlignment="1">
      <alignment horizontal="right" wrapText="1" shrinkToFit="1"/>
    </xf>
    <xf numFmtId="9" fontId="54" fillId="3" borderId="6" xfId="11" applyNumberFormat="1" applyFont="1" applyFill="1" applyBorder="1" applyAlignment="1">
      <alignment horizontal="right" wrapText="1" shrinkToFit="1"/>
    </xf>
    <xf numFmtId="9" fontId="54" fillId="3" borderId="0" xfId="11" applyNumberFormat="1" applyFont="1" applyFill="1" applyBorder="1" applyAlignment="1">
      <alignment horizontal="right" wrapText="1" shrinkToFit="1"/>
    </xf>
    <xf numFmtId="9" fontId="86" fillId="9" borderId="8" xfId="11" applyNumberFormat="1" applyFont="1" applyFill="1" applyBorder="1" applyAlignment="1">
      <alignment horizontal="right" wrapText="1"/>
    </xf>
    <xf numFmtId="9" fontId="54" fillId="9" borderId="6" xfId="11" applyNumberFormat="1" applyFont="1" applyFill="1" applyBorder="1" applyAlignment="1">
      <alignment horizontal="right" wrapText="1" shrinkToFit="1"/>
    </xf>
    <xf numFmtId="9" fontId="54" fillId="2" borderId="0" xfId="4" applyNumberFormat="1" applyFont="1" applyFill="1" applyAlignment="1">
      <alignment vertical="center"/>
    </xf>
    <xf numFmtId="9" fontId="54" fillId="0" borderId="6" xfId="11" applyNumberFormat="1" applyFont="1" applyFill="1" applyBorder="1" applyAlignment="1">
      <alignment horizontal="right" wrapText="1" shrinkToFit="1"/>
    </xf>
    <xf numFmtId="0" fontId="38" fillId="3" borderId="0" xfId="0" applyFont="1" applyFill="1" applyAlignment="1">
      <alignment vertical="center"/>
    </xf>
    <xf numFmtId="0" fontId="38" fillId="3" borderId="0" xfId="0" applyFont="1" applyFill="1"/>
    <xf numFmtId="0" fontId="68" fillId="3" borderId="0" xfId="4" applyFont="1" applyFill="1" applyAlignment="1">
      <alignment vertical="center"/>
    </xf>
    <xf numFmtId="164" fontId="70" fillId="3" borderId="0" xfId="4" applyNumberFormat="1" applyFont="1" applyFill="1" applyBorder="1" applyAlignment="1">
      <alignment vertical="center"/>
    </xf>
    <xf numFmtId="166" fontId="70" fillId="3" borderId="0" xfId="4" applyNumberFormat="1" applyFont="1" applyFill="1" applyBorder="1" applyAlignment="1">
      <alignment vertical="center"/>
    </xf>
    <xf numFmtId="168" fontId="70" fillId="3" borderId="0" xfId="4" applyNumberFormat="1" applyFont="1" applyFill="1" applyBorder="1" applyAlignment="1">
      <alignment vertical="center"/>
    </xf>
    <xf numFmtId="164" fontId="68" fillId="3" borderId="0" xfId="4" applyNumberFormat="1" applyFont="1" applyFill="1" applyAlignment="1">
      <alignment vertical="center"/>
    </xf>
    <xf numFmtId="43" fontId="68" fillId="3" borderId="0" xfId="4" applyNumberFormat="1" applyFont="1" applyFill="1" applyAlignment="1">
      <alignment vertical="center"/>
    </xf>
    <xf numFmtId="0" fontId="49" fillId="0" borderId="0" xfId="0" applyFont="1" applyBorder="1" applyAlignment="1">
      <alignment horizontal="center" vertical="center"/>
    </xf>
    <xf numFmtId="0" fontId="49" fillId="0" borderId="7" xfId="0" applyFont="1" applyBorder="1" applyAlignment="1">
      <alignment horizontal="center" vertical="center"/>
    </xf>
    <xf numFmtId="0" fontId="23" fillId="8" borderId="0" xfId="0" applyFont="1" applyFill="1" applyBorder="1" applyAlignment="1">
      <alignment horizontal="center" vertical="center"/>
    </xf>
    <xf numFmtId="0" fontId="23" fillId="5" borderId="0" xfId="0" applyFont="1" applyFill="1" applyBorder="1" applyAlignment="1">
      <alignment horizontal="center" vertical="center" wrapText="1" shrinkToFit="1"/>
    </xf>
    <xf numFmtId="0" fontId="49" fillId="0" borderId="0" xfId="0" applyFont="1" applyFill="1" applyBorder="1" applyAlignment="1">
      <alignment horizontal="center" vertical="center"/>
    </xf>
    <xf numFmtId="0" fontId="38" fillId="0" borderId="0" xfId="0" applyFont="1" applyBorder="1" applyAlignment="1">
      <alignment horizontal="center" vertical="center"/>
    </xf>
    <xf numFmtId="0" fontId="23" fillId="8" borderId="0" xfId="4" applyFont="1" applyFill="1" applyBorder="1" applyAlignment="1">
      <alignment horizontal="center" vertical="center" shrinkToFit="1"/>
    </xf>
    <xf numFmtId="0" fontId="54" fillId="2" borderId="1" xfId="0" quotePrefix="1" applyNumberFormat="1" applyFont="1" applyFill="1" applyBorder="1" applyAlignment="1">
      <alignment horizontal="center" vertical="center" shrinkToFit="1"/>
    </xf>
    <xf numFmtId="0" fontId="83" fillId="8" borderId="0" xfId="0" applyFont="1" applyFill="1" applyBorder="1" applyAlignment="1">
      <alignment horizontal="left" vertical="center"/>
    </xf>
    <xf numFmtId="0" fontId="83" fillId="5" borderId="0" xfId="0" applyFont="1" applyFill="1" applyBorder="1" applyAlignment="1">
      <alignment horizontal="center" vertical="center" wrapText="1" shrinkToFit="1"/>
    </xf>
    <xf numFmtId="0" fontId="84" fillId="0" borderId="0" xfId="0" applyFont="1" applyBorder="1" applyAlignment="1">
      <alignment horizontal="center" vertical="center" wrapText="1"/>
    </xf>
    <xf numFmtId="0" fontId="54" fillId="0" borderId="0" xfId="4" applyFont="1" applyFill="1" applyBorder="1" applyAlignment="1">
      <alignment horizontal="left" wrapText="1" shrinkToFit="1"/>
    </xf>
    <xf numFmtId="0" fontId="21" fillId="5" borderId="0" xfId="0" applyFont="1" applyFill="1" applyBorder="1" applyAlignment="1">
      <alignment horizontal="center" vertical="center" wrapText="1" shrinkToFit="1"/>
    </xf>
    <xf numFmtId="0" fontId="27" fillId="2" borderId="0" xfId="0" applyFont="1" applyFill="1" applyBorder="1" applyAlignment="1">
      <alignment horizontal="left" vertical="center" wrapText="1"/>
    </xf>
    <xf numFmtId="0" fontId="35" fillId="0" borderId="2" xfId="0" applyFont="1" applyBorder="1" applyAlignment="1">
      <alignment horizontal="center" vertical="center" wrapText="1"/>
    </xf>
    <xf numFmtId="0" fontId="27" fillId="3" borderId="0" xfId="0" applyFont="1" applyFill="1" applyBorder="1" applyAlignment="1">
      <alignment horizontal="left" vertical="center" wrapText="1"/>
    </xf>
    <xf numFmtId="0" fontId="21" fillId="6" borderId="0" xfId="0" applyFont="1" applyFill="1" applyBorder="1" applyAlignment="1">
      <alignment horizontal="center" vertical="center" wrapText="1" shrinkToFit="1"/>
    </xf>
    <xf numFmtId="0" fontId="26" fillId="2" borderId="0" xfId="4" applyFont="1" applyFill="1" applyBorder="1" applyAlignment="1">
      <alignment horizontal="left" vertical="center" wrapText="1" shrinkToFit="1"/>
    </xf>
    <xf numFmtId="0" fontId="33" fillId="0" borderId="2" xfId="0" applyFont="1" applyBorder="1" applyAlignment="1">
      <alignment horizontal="center" vertical="center" wrapText="1"/>
    </xf>
    <xf numFmtId="0" fontId="21" fillId="8" borderId="0" xfId="0" applyFont="1" applyFill="1" applyBorder="1" applyAlignment="1">
      <alignment horizontal="center" vertical="center" wrapText="1" shrinkToFit="1"/>
    </xf>
    <xf numFmtId="0" fontId="29" fillId="2" borderId="0" xfId="0" applyFont="1" applyFill="1" applyAlignment="1">
      <alignment horizontal="left" vertical="center" wrapText="1"/>
    </xf>
    <xf numFmtId="0" fontId="28" fillId="2" borderId="0" xfId="0" applyFont="1" applyFill="1" applyAlignment="1">
      <alignment horizontal="left" vertical="center" wrapText="1"/>
    </xf>
    <xf numFmtId="0" fontId="28" fillId="2" borderId="0" xfId="0" applyFont="1" applyFill="1" applyBorder="1" applyAlignment="1">
      <alignment horizontal="left" vertical="center" wrapText="1"/>
    </xf>
    <xf numFmtId="0" fontId="29" fillId="3" borderId="0" xfId="0" applyFont="1" applyFill="1" applyAlignment="1">
      <alignment horizontal="left" vertical="center" wrapText="1"/>
    </xf>
    <xf numFmtId="0" fontId="73" fillId="0" borderId="0" xfId="0" applyFont="1" applyFill="1" applyAlignment="1">
      <alignment horizontal="left" wrapText="1"/>
    </xf>
    <xf numFmtId="0" fontId="73" fillId="0" borderId="0" xfId="10" applyFont="1" applyFill="1" applyBorder="1" applyAlignment="1">
      <alignment horizontal="left" vertical="center" wrapText="1"/>
    </xf>
    <xf numFmtId="0" fontId="73" fillId="2" borderId="0" xfId="10" applyFont="1" applyFill="1" applyBorder="1" applyAlignment="1">
      <alignment horizontal="left" vertical="center" wrapText="1"/>
    </xf>
    <xf numFmtId="0" fontId="76" fillId="2" borderId="0" xfId="4" applyFont="1" applyFill="1" applyBorder="1" applyAlignment="1">
      <alignment horizontal="left" vertical="center" wrapText="1"/>
    </xf>
    <xf numFmtId="171" fontId="33" fillId="2" borderId="2" xfId="4" applyNumberFormat="1" applyFont="1" applyFill="1" applyBorder="1" applyAlignment="1">
      <alignment horizontal="center" vertical="center" wrapText="1" shrinkToFit="1"/>
    </xf>
    <xf numFmtId="0" fontId="53" fillId="8" borderId="0" xfId="4" applyFont="1" applyFill="1" applyBorder="1" applyAlignment="1">
      <alignment horizontal="left" vertical="center" shrinkToFit="1"/>
    </xf>
    <xf numFmtId="0" fontId="23" fillId="8" borderId="0" xfId="4" applyFont="1" applyFill="1" applyBorder="1" applyAlignment="1">
      <alignment horizontal="left" vertical="center" shrinkToFit="1"/>
    </xf>
    <xf numFmtId="166" fontId="68" fillId="0" borderId="0" xfId="1" applyNumberFormat="1" applyFont="1" applyFill="1" applyBorder="1" applyAlignment="1">
      <alignment horizontal="center" vertical="center" wrapText="1" shrinkToFit="1"/>
    </xf>
    <xf numFmtId="171" fontId="84" fillId="2" borderId="10" xfId="4" applyNumberFormat="1" applyFont="1" applyFill="1" applyBorder="1" applyAlignment="1">
      <alignment horizontal="center" vertical="center" wrapText="1" shrinkToFit="1"/>
    </xf>
    <xf numFmtId="0" fontId="99" fillId="8" borderId="7" xfId="4" applyFont="1" applyFill="1" applyBorder="1" applyAlignment="1">
      <alignment horizontal="left" vertical="center" shrinkToFit="1"/>
    </xf>
    <xf numFmtId="0" fontId="98" fillId="3" borderId="11" xfId="4" applyFont="1" applyFill="1" applyBorder="1" applyAlignment="1">
      <alignment horizontal="center" vertical="center" wrapText="1" shrinkToFit="1"/>
    </xf>
    <xf numFmtId="166" fontId="54" fillId="0" borderId="0" xfId="1" applyNumberFormat="1" applyFont="1" applyFill="1" applyBorder="1" applyAlignment="1">
      <alignment horizontal="center" vertical="center" wrapText="1" shrinkToFit="1"/>
    </xf>
    <xf numFmtId="166" fontId="54" fillId="3" borderId="0" xfId="1" applyNumberFormat="1" applyFont="1" applyFill="1" applyBorder="1" applyAlignment="1">
      <alignment horizontal="center" vertical="center" wrapText="1" shrinkToFit="1"/>
    </xf>
    <xf numFmtId="166" fontId="54" fillId="9" borderId="0" xfId="1" applyNumberFormat="1" applyFont="1" applyFill="1" applyBorder="1" applyAlignment="1">
      <alignment horizontal="center" vertical="center" wrapText="1" shrinkToFit="1"/>
    </xf>
    <xf numFmtId="166" fontId="85" fillId="3" borderId="7" xfId="1" applyNumberFormat="1" applyFont="1" applyFill="1" applyBorder="1" applyAlignment="1">
      <alignment horizontal="center" vertical="center" wrapText="1" shrinkToFit="1"/>
    </xf>
  </cellXfs>
  <cellStyles count="13">
    <cellStyle name="Comma 2" xfId="7" xr:uid="{00000000-0005-0000-0000-000000000000}"/>
    <cellStyle name="Comma_IV-trim  2002" xfId="5" xr:uid="{00000000-0005-0000-0000-000001000000}"/>
    <cellStyle name="Millares" xfId="1" builtinId="3"/>
    <cellStyle name="Millares 2 3" xfId="12" xr:uid="{00000000-0005-0000-0000-000003000000}"/>
    <cellStyle name="Normal" xfId="0" builtinId="0"/>
    <cellStyle name="Normal 2" xfId="4" xr:uid="{00000000-0005-0000-0000-000005000000}"/>
    <cellStyle name="Normal 3" xfId="6" xr:uid="{00000000-0005-0000-0000-000006000000}"/>
    <cellStyle name="Normal_IS Mexico y CA" xfId="9" xr:uid="{00000000-0005-0000-0000-000007000000}"/>
    <cellStyle name="Normal_IV-trim  2002" xfId="3" xr:uid="{00000000-0005-0000-0000-000008000000}"/>
    <cellStyle name="Normal_Sudamérica" xfId="10" xr:uid="{00000000-0005-0000-0000-000009000000}"/>
    <cellStyle name="Percent 2" xfId="8" xr:uid="{00000000-0005-0000-0000-00000A000000}"/>
    <cellStyle name="Porcentaje" xfId="2" builtinId="5"/>
    <cellStyle name="Porcentaje 2" xfId="11" xr:uid="{00000000-0005-0000-0000-00000C000000}"/>
  </cellStyles>
  <dxfs count="0"/>
  <tableStyles count="0" defaultTableStyle="TableStyleMedium9" defaultPivotStyle="PivotStyleLight16"/>
  <colors>
    <mruColors>
      <color rgb="FFFCF8AA"/>
      <color rgb="FFE8E9EC"/>
      <color rgb="FF393943"/>
      <color rgb="FF850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7</xdr:col>
      <xdr:colOff>201679</xdr:colOff>
      <xdr:row>26</xdr:row>
      <xdr:rowOff>81641</xdr:rowOff>
    </xdr:from>
    <xdr:to>
      <xdr:col>13</xdr:col>
      <xdr:colOff>231323</xdr:colOff>
      <xdr:row>33</xdr:row>
      <xdr:rowOff>231320</xdr:rowOff>
    </xdr:to>
    <xdr:pic>
      <xdr:nvPicPr>
        <xdr:cNvPr id="15" name="Imagen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2"/>
        <a:stretch>
          <a:fillRect/>
        </a:stretch>
      </xdr:blipFill>
      <xdr:spPr>
        <a:xfrm>
          <a:off x="6814750" y="6721927"/>
          <a:ext cx="6003180" cy="1864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cacolafemsa-my.sharepoint.com/personal/jorge_collazo_kof_com_mx/Documents/Investor%20Relations/Reportes%20Trimestrales/2021/3Q21/15.%20Formato%20PR/V&#237;nculos/151021%20-%20EFPR003_Estados%20Financieros%203Q%202021%20S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cacolafemsa-my.sharepoint.com/personal/jorge_collazo_kof_com_mx/Documents/Investor%20Relations/Reportes%20Trimestrales/2021/3Q21/2.%20Informaci&#243;n%20Financiera/One%20Page/V&#237;nculos/141021%20-%20%20KOF%20Comparable%203Q%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X03144812/Dropbox%20(Investor%20Relations)/Investor%20Relations/Reportes%20Trimestrales/2019/1Q19/15.%20Formato%20PR/Propuesta%20nuevo%20PR%202019/Tablas%20del%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1) Consolidado Q"/>
      <sheetName val="(+) Resumen"/>
      <sheetName val="(1) Consolidado Q Fil disc PY"/>
      <sheetName val="(1) Consolidado Q sin Ven"/>
      <sheetName val="(1) Consolidado Q sin Fil"/>
      <sheetName val="(1) Consolidado Q wo Fil Ven"/>
      <sheetName val="Consol YTD wo Ven Adq"/>
      <sheetName val="Consol Q wo Ven"/>
      <sheetName val="Consol YTD wo Ven"/>
      <sheetName val="(2) Consolidado YTD"/>
      <sheetName val="(2) Consolidado Fil disc PY"/>
      <sheetName val="Consol Q wo Ven Adq"/>
      <sheetName val="(2) Consolidado YTD wo Ven"/>
      <sheetName val="(2) Consolidado sin Fil"/>
      <sheetName val="(2) Consolidado wo Fil Ven"/>
      <sheetName val="(8) SA División wo Ven"/>
      <sheetName val="Venezuela"/>
      <sheetName val="(5) Division MX-CAM "/>
      <sheetName val="(8) SA Reportado Division"/>
      <sheetName val="(10) Division Asia"/>
      <sheetName val="(9) Balance  (3)"/>
      <sheetName val="(9) Balance  (2)"/>
      <sheetName val="XCHR P 2021"/>
      <sheetName val="IPC P 2021"/>
      <sheetName val="Argentina"/>
      <sheetName val="División Asia"/>
      <sheetName val="Periodo"/>
      <sheetName val="Acumulado"/>
      <sheetName val="BG"/>
      <sheetName val="BG disp"/>
      <sheetName val="BG Fil"/>
      <sheetName val="Resumen Vol y Trans (2)"/>
      <sheetName val="Consulta EA"/>
      <sheetName val="Consulta UTILIDA NETA"/>
      <sheetName val="Retrieve Vol Trans"/>
      <sheetName val="Vol y Trans T"/>
      <sheetName val="Vol y Trans Acum"/>
      <sheetName val="Indices (2)"/>
      <sheetName val="Tipo de cambio"/>
      <sheetName val="(12) Macroeconomicos (2)"/>
      <sheetName val="Argentina Tavo"/>
      <sheetName val="Apertura Q"/>
      <sheetName val="Apertura Acum"/>
      <sheetName val="Consulta Filipinas (2)"/>
      <sheetName val="BG Filipinas"/>
      <sheetName val="Tabla validacion"/>
      <sheetName val="Hoja2"/>
    </sheetNames>
    <sheetDataSet>
      <sheetData sheetId="0"/>
      <sheetData sheetId="1"/>
      <sheetData sheetId="2"/>
      <sheetData sheetId="3"/>
      <sheetData sheetId="4"/>
      <sheetData sheetId="5"/>
      <sheetData sheetId="6"/>
      <sheetData sheetId="7"/>
      <sheetData sheetId="8"/>
      <sheetData sheetId="9"/>
      <sheetData sheetId="10"/>
      <sheetData sheetId="11">
        <row r="4">
          <cell r="D4"/>
        </row>
        <row r="5">
          <cell r="D5"/>
        </row>
        <row r="6">
          <cell r="D6"/>
        </row>
        <row r="7">
          <cell r="D7"/>
        </row>
        <row r="8">
          <cell r="D8"/>
        </row>
        <row r="9">
          <cell r="D9">
            <v>1</v>
          </cell>
        </row>
        <row r="10">
          <cell r="D10">
            <v>0.54339263821752903</v>
          </cell>
        </row>
        <row r="11">
          <cell r="D11">
            <v>0.45660736178247119</v>
          </cell>
        </row>
        <row r="12">
          <cell r="D12">
            <v>0.31636298238400423</v>
          </cell>
        </row>
        <row r="13">
          <cell r="D13">
            <v>1.6428749284936196E-3</v>
          </cell>
        </row>
        <row r="14">
          <cell r="D14">
            <v>-4.5698994037302455E-4</v>
          </cell>
        </row>
        <row r="15">
          <cell r="D15">
            <v>0.13905849441034621</v>
          </cell>
        </row>
        <row r="16">
          <cell r="D16">
            <v>1.5365934265578938E-3</v>
          </cell>
        </row>
        <row r="17">
          <cell r="D17">
            <v>3.5803381574137376E-4</v>
          </cell>
        </row>
        <row r="18">
          <cell r="D18"/>
        </row>
        <row r="19">
          <cell r="D19"/>
        </row>
        <row r="20">
          <cell r="D20"/>
        </row>
        <row r="21">
          <cell r="D21"/>
        </row>
        <row r="22">
          <cell r="D22"/>
        </row>
        <row r="23">
          <cell r="D23"/>
        </row>
        <row r="24">
          <cell r="D24"/>
        </row>
        <row r="25">
          <cell r="D25"/>
        </row>
        <row r="26">
          <cell r="D26"/>
        </row>
        <row r="27">
          <cell r="D27"/>
        </row>
        <row r="28">
          <cell r="D28"/>
        </row>
        <row r="29">
          <cell r="D29">
            <v>7.0119176798775745E-2</v>
          </cell>
        </row>
        <row r="30">
          <cell r="D30">
            <v>2.5263950431466124E-3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Sheet1"/>
      <sheetName val="Comparable"/>
      <sheetName val="KOF Cons"/>
      <sheetName val="MX - CAM"/>
      <sheetName val="SA"/>
      <sheetName val="CAM"/>
      <sheetName val="PR 3Q 2021"/>
      <sheetName val="PR YTD 2021"/>
      <sheetName val="Vol y trans 2019"/>
      <sheetName val="BD KOF 3Q2021"/>
      <sheetName val="BD KOF YTD 2021"/>
      <sheetName val="Ope MEx"/>
      <sheetName val="Mex c Hold"/>
      <sheetName val="Nicaragua"/>
      <sheetName val="Panama"/>
      <sheetName val="Guatemala"/>
      <sheetName val="Costa Rica"/>
      <sheetName val="Colombia"/>
      <sheetName val="Uruguay"/>
      <sheetName val="Brasil"/>
      <sheetName val="PNC 2019"/>
      <sheetName val="Argentina"/>
      <sheetName val="NC Acumulado"/>
      <sheetName val="NC Periodic 3Q2021"/>
      <sheetName val="NC Acumulado 2021"/>
      <sheetName val="Volumen y transac 3Q2021"/>
      <sheetName val="Argentina 2019"/>
      <sheetName val="Argentina 2020"/>
      <sheetName val="PNC 2018"/>
      <sheetName val="Cerveja"/>
      <sheetName val="T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4">
          <cell r="D14">
            <v>7.7336999999999998</v>
          </cell>
          <cell r="E14">
            <v>35.344099999999997</v>
          </cell>
          <cell r="F14">
            <v>629.71</v>
          </cell>
          <cell r="G14">
            <v>1</v>
          </cell>
          <cell r="H14">
            <v>3834.68</v>
          </cell>
          <cell r="J14">
            <v>5.4394</v>
          </cell>
          <cell r="K14">
            <v>42.94</v>
          </cell>
          <cell r="L14">
            <v>98.74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 Financial ratios"/>
      <sheetName val="ACTUAL YTD"/>
      <sheetName val="ACTUAL"/>
      <sheetName val="Retrieve Actual BPC"/>
      <sheetName val="(1) Consolidado Q"/>
      <sheetName val="(2) Reported Consolidated YTD"/>
      <sheetName val="(3) Comparable Consolidated Q"/>
      <sheetName val="(4) Comparable Consolidated YTD"/>
      <sheetName val="(2) Consolidado YTD"/>
      <sheetName val="(3) Division MX-CAM "/>
      <sheetName val="(6) Comparable SA Division"/>
      <sheetName val="(4) Division SA"/>
      <sheetName val="(5) Venezuela"/>
      <sheetName val="(9) Balance  (2)"/>
      <sheetName val="."/>
      <sheetName val="(11) Comparable Asia Division"/>
      <sheetName val="Vol y Trans T"/>
      <sheetName val="YTD"/>
      <sheetName val="Vol y Trans Acum"/>
      <sheetName val="1Q18"/>
      <sheetName val="YTD (2)"/>
      <sheetName val="(12) Macroeconomicos (2)"/>
      <sheetName val="Vol y Trans T  delta Total"/>
      <sheetName val="Vol y Trans T Acum delta total"/>
      <sheetName val="Diferencias Volumen y Trans"/>
      <sheetName val="Diferencias Vol y YTD"/>
      <sheetName val="INDIC INF"/>
      <sheetName val="Hoja1"/>
      <sheetName val="EPMFormattingSheet (2)"/>
      <sheetName val="PR"/>
      <sheetName val="EPMFormattingSheet (3)"/>
      <sheetName val="Back Macroeconomicos"/>
      <sheetName val="ACTUAL (2)"/>
      <sheetName val="EPMFormattingSheet"/>
      <sheetName val="%"/>
      <sheetName val="1Q18 Deltas"/>
    </sheetNames>
    <sheetDataSet>
      <sheetData sheetId="0"/>
      <sheetData sheetId="1"/>
      <sheetData sheetId="2"/>
      <sheetData sheetId="3"/>
      <sheetData sheetId="4"/>
      <sheetData sheetId="5"/>
      <sheetData sheetId="6"/>
      <sheetData sheetId="7"/>
      <sheetData sheetId="8"/>
      <sheetData sheetId="9"/>
      <sheetData sheetId="10"/>
      <sheetData sheetId="11">
        <row r="17">
          <cell r="B17" t="str">
            <v>Depreciation, amortization &amp; other operating non-cash charges</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ow r="6">
          <cell r="B6" t="str">
            <v>Mexico</v>
          </cell>
        </row>
        <row r="39">
          <cell r="B39" t="str">
            <v>Mexico and Central America</v>
          </cell>
        </row>
        <row r="40">
          <cell r="B40" t="str">
            <v>Colombia</v>
          </cell>
        </row>
        <row r="43">
          <cell r="B43" t="str">
            <v>Argentina</v>
          </cell>
        </row>
        <row r="44">
          <cell r="B44" t="str">
            <v>Uruguay</v>
          </cell>
        </row>
        <row r="45">
          <cell r="B45" t="str">
            <v>South America</v>
          </cell>
        </row>
      </sheetData>
      <sheetData sheetId="25">
        <row r="6">
          <cell r="B6" t="str">
            <v>Mexico</v>
          </cell>
        </row>
      </sheetData>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0.bin"/><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9"/>
  <sheetViews>
    <sheetView showGridLines="0" tabSelected="1" workbookViewId="0"/>
  </sheetViews>
  <sheetFormatPr baseColWidth="10" defaultColWidth="11.42578125" defaultRowHeight="12.75" x14ac:dyDescent="0.2"/>
  <cols>
    <col min="1" max="1" width="11.42578125" style="201"/>
    <col min="2" max="2" width="14.28515625" style="201" customWidth="1"/>
    <col min="3" max="3" width="21.85546875" style="201" bestFit="1" customWidth="1"/>
    <col min="4" max="5" width="12.42578125" style="201" customWidth="1"/>
    <col min="6" max="6" width="3" style="201" customWidth="1"/>
    <col min="7" max="8" width="12.42578125" style="201" customWidth="1"/>
    <col min="9" max="9" width="3" style="201" customWidth="1"/>
    <col min="10" max="11" width="12.42578125" style="201" customWidth="1"/>
    <col min="12" max="12" width="3" style="201" customWidth="1"/>
    <col min="13" max="14" width="12.42578125" style="201" customWidth="1"/>
    <col min="15" max="16384" width="11.42578125" style="201"/>
  </cols>
  <sheetData>
    <row r="2" spans="2:20" ht="24.95" customHeight="1" x14ac:dyDescent="0.2">
      <c r="B2" s="651" t="s">
        <v>234</v>
      </c>
      <c r="C2" s="651"/>
      <c r="D2" s="651"/>
      <c r="E2" s="651"/>
      <c r="F2" s="651"/>
      <c r="G2" s="651"/>
      <c r="H2" s="651"/>
      <c r="I2" s="651"/>
      <c r="J2" s="651"/>
      <c r="K2" s="651"/>
      <c r="L2" s="651"/>
      <c r="M2" s="651"/>
      <c r="N2" s="651"/>
    </row>
    <row r="3" spans="2:20" ht="18" customHeight="1" x14ac:dyDescent="0.2">
      <c r="B3" s="653" t="s">
        <v>64</v>
      </c>
      <c r="C3" s="653"/>
      <c r="D3" s="653"/>
      <c r="E3" s="653"/>
      <c r="F3" s="653"/>
      <c r="G3" s="653"/>
      <c r="H3" s="653"/>
      <c r="I3" s="653"/>
      <c r="J3" s="653"/>
      <c r="K3" s="653"/>
      <c r="L3" s="653"/>
      <c r="M3" s="653"/>
      <c r="N3" s="653"/>
    </row>
    <row r="4" spans="2:20" ht="21" customHeight="1" x14ac:dyDescent="0.25">
      <c r="B4" s="202"/>
      <c r="C4" s="202"/>
      <c r="D4" s="650" t="s">
        <v>56</v>
      </c>
      <c r="E4" s="650"/>
      <c r="G4" s="650" t="s">
        <v>57</v>
      </c>
      <c r="H4" s="650"/>
      <c r="J4" s="650" t="s">
        <v>58</v>
      </c>
      <c r="K4" s="650"/>
      <c r="M4" s="650" t="s">
        <v>140</v>
      </c>
      <c r="N4" s="650"/>
    </row>
    <row r="5" spans="2:20" ht="15.75" thickBot="1" x14ac:dyDescent="0.3">
      <c r="B5" s="480"/>
      <c r="C5" s="480"/>
      <c r="D5" s="481" t="s">
        <v>232</v>
      </c>
      <c r="E5" s="481" t="s">
        <v>233</v>
      </c>
      <c r="G5" s="481" t="s">
        <v>232</v>
      </c>
      <c r="H5" s="481" t="s">
        <v>233</v>
      </c>
      <c r="J5" s="481" t="s">
        <v>232</v>
      </c>
      <c r="K5" s="481" t="s">
        <v>233</v>
      </c>
      <c r="M5" s="481" t="s">
        <v>232</v>
      </c>
      <c r="N5" s="481" t="s">
        <v>233</v>
      </c>
    </row>
    <row r="6" spans="2:20" ht="12.75" customHeight="1" x14ac:dyDescent="0.2">
      <c r="B6" s="652" t="s">
        <v>212</v>
      </c>
      <c r="C6" s="475" t="s">
        <v>59</v>
      </c>
      <c r="D6" s="476">
        <v>3.3842286682618253E-2</v>
      </c>
      <c r="E6" s="476">
        <v>4.5002190221953252E-2</v>
      </c>
      <c r="F6" s="209"/>
      <c r="G6" s="476">
        <v>2.1034680460348107E-2</v>
      </c>
      <c r="H6" s="476">
        <v>5.4594163636826891E-2</v>
      </c>
      <c r="I6" s="209"/>
      <c r="J6" s="476">
        <v>-9.03284651452326E-2</v>
      </c>
      <c r="K6" s="476">
        <v>9.1622461624121784E-2</v>
      </c>
      <c r="M6" s="617">
        <v>0.38829999999999998</v>
      </c>
      <c r="N6" s="476">
        <v>0.3896</v>
      </c>
    </row>
    <row r="7" spans="2:20" x14ac:dyDescent="0.2">
      <c r="B7" s="652"/>
      <c r="C7" s="203" t="s">
        <v>76</v>
      </c>
      <c r="D7" s="477">
        <v>7.2859399303148817E-2</v>
      </c>
      <c r="E7" s="477">
        <v>6.6388016429773405E-2</v>
      </c>
      <c r="F7" s="478"/>
      <c r="G7" s="477">
        <v>6.7478350026357256E-2</v>
      </c>
      <c r="H7" s="477">
        <v>8.1855378724938005E-2</v>
      </c>
      <c r="I7" s="478"/>
      <c r="J7" s="477">
        <v>-1.6389545047126048E-2</v>
      </c>
      <c r="K7" s="477">
        <v>0.10363717195868852</v>
      </c>
      <c r="L7" s="463"/>
      <c r="M7" s="477"/>
      <c r="N7" s="204"/>
    </row>
    <row r="8" spans="2:20" x14ac:dyDescent="0.2">
      <c r="B8" s="652"/>
      <c r="C8" s="203" t="s">
        <v>12</v>
      </c>
      <c r="D8" s="477">
        <v>-1.8645327800191114E-2</v>
      </c>
      <c r="E8" s="477">
        <v>1.4178536122371048E-2</v>
      </c>
      <c r="F8" s="478"/>
      <c r="G8" s="477">
        <v>-5.557801813752733E-2</v>
      </c>
      <c r="H8" s="477">
        <v>5.6449836873866529E-3</v>
      </c>
      <c r="I8" s="478"/>
      <c r="J8" s="477">
        <v>-0.20550592679294863</v>
      </c>
      <c r="K8" s="477">
        <v>6.4421243875163209E-2</v>
      </c>
      <c r="L8" s="463"/>
      <c r="M8" s="477"/>
      <c r="N8" s="204"/>
      <c r="Q8" s="611"/>
      <c r="R8" s="611"/>
    </row>
    <row r="9" spans="2:20" ht="13.5" thickBot="1" x14ac:dyDescent="0.25">
      <c r="B9" s="483"/>
      <c r="C9" s="479"/>
      <c r="D9" s="484"/>
      <c r="E9" s="484"/>
      <c r="F9" s="463"/>
      <c r="G9" s="484"/>
      <c r="H9" s="484"/>
      <c r="I9" s="463"/>
      <c r="J9" s="484"/>
      <c r="K9" s="484"/>
      <c r="L9" s="463"/>
      <c r="M9" s="464"/>
      <c r="N9" s="204"/>
    </row>
    <row r="10" spans="2:20" x14ac:dyDescent="0.2">
      <c r="B10" s="648" t="s">
        <v>211</v>
      </c>
      <c r="C10" s="475" t="s">
        <v>59</v>
      </c>
      <c r="D10" s="482">
        <v>8.8142553822468939E-2</v>
      </c>
      <c r="E10" s="482">
        <v>0.11085796068688425</v>
      </c>
      <c r="F10" s="462"/>
      <c r="G10" s="482">
        <v>6.7812237443595436E-2</v>
      </c>
      <c r="H10" s="482">
        <v>0.11306597736340507</v>
      </c>
      <c r="I10" s="462"/>
      <c r="J10" s="482">
        <v>-6.9989566037181095E-2</v>
      </c>
      <c r="K10" s="482">
        <v>0.13251734869826404</v>
      </c>
      <c r="L10" s="462"/>
      <c r="M10" s="465"/>
      <c r="N10" s="205"/>
      <c r="R10" s="610"/>
    </row>
    <row r="11" spans="2:20" x14ac:dyDescent="0.2">
      <c r="B11" s="648"/>
      <c r="C11" s="203" t="str">
        <f>+C7</f>
        <v>Mexico &amp; Central America</v>
      </c>
      <c r="D11" s="464">
        <v>9.3295246206029248E-2</v>
      </c>
      <c r="E11" s="464">
        <v>8.3581630641055504E-2</v>
      </c>
      <c r="F11" s="462"/>
      <c r="G11" s="464">
        <v>8.5999088164009363E-2</v>
      </c>
      <c r="H11" s="464">
        <v>9.7942617640756291E-2</v>
      </c>
      <c r="I11" s="462"/>
      <c r="J11" s="464">
        <v>-4.7889883917191511E-3</v>
      </c>
      <c r="K11" s="464">
        <v>0.11543373695019787</v>
      </c>
      <c r="L11" s="462"/>
      <c r="M11" s="466"/>
      <c r="N11" s="206"/>
    </row>
    <row r="12" spans="2:20" ht="13.5" thickBot="1" x14ac:dyDescent="0.25">
      <c r="B12" s="649"/>
      <c r="C12" s="207" t="s">
        <v>12</v>
      </c>
      <c r="D12" s="467">
        <v>8.065221903581099E-2</v>
      </c>
      <c r="E12" s="467">
        <v>0.15491689281119303</v>
      </c>
      <c r="F12" s="468"/>
      <c r="G12" s="467">
        <v>3.5479911970064171E-2</v>
      </c>
      <c r="H12" s="467">
        <v>0.14349065513692572</v>
      </c>
      <c r="I12" s="468"/>
      <c r="J12" s="467">
        <v>-0.17431300366852243</v>
      </c>
      <c r="K12" s="467">
        <v>0.17475166214056781</v>
      </c>
      <c r="L12" s="468"/>
      <c r="M12" s="467"/>
      <c r="N12" s="208"/>
    </row>
    <row r="13" spans="2:20" x14ac:dyDescent="0.2">
      <c r="M13" s="209"/>
      <c r="N13" s="209"/>
    </row>
    <row r="14" spans="2:20" ht="12.75" customHeight="1" x14ac:dyDescent="0.2">
      <c r="C14" s="210" t="s">
        <v>60</v>
      </c>
      <c r="G14" s="358"/>
    </row>
    <row r="15" spans="2:20" x14ac:dyDescent="0.2">
      <c r="D15" s="623"/>
      <c r="E15" s="623"/>
      <c r="G15" s="623"/>
      <c r="H15" s="623"/>
      <c r="J15" s="623"/>
      <c r="K15" s="623"/>
    </row>
    <row r="16" spans="2:20" x14ac:dyDescent="0.2">
      <c r="D16" s="623"/>
      <c r="E16" s="623"/>
      <c r="G16" s="623"/>
      <c r="H16" s="623"/>
      <c r="J16" s="623"/>
      <c r="K16" s="623"/>
      <c r="R16" s="612"/>
      <c r="S16" s="612"/>
      <c r="T16" s="612"/>
    </row>
    <row r="19" spans="19:19" x14ac:dyDescent="0.2">
      <c r="S19" s="610"/>
    </row>
  </sheetData>
  <mergeCells count="8">
    <mergeCell ref="B10:B12"/>
    <mergeCell ref="M4:N4"/>
    <mergeCell ref="B2:N2"/>
    <mergeCell ref="D4:E4"/>
    <mergeCell ref="G4:H4"/>
    <mergeCell ref="J4:K4"/>
    <mergeCell ref="B6:B8"/>
    <mergeCell ref="B3:N3"/>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50"/>
  <sheetViews>
    <sheetView showGridLines="0" zoomScale="80" zoomScaleNormal="80" workbookViewId="0">
      <selection sqref="A1:O1"/>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6" width="11.85546875" style="277" customWidth="1"/>
    <col min="7" max="7" width="11.28515625" style="277" customWidth="1"/>
    <col min="8" max="8" width="6.140625" style="277" customWidth="1"/>
    <col min="9" max="9" width="11.140625" style="277" customWidth="1"/>
    <col min="10" max="11" width="11.28515625" style="277" customWidth="1"/>
    <col min="12" max="13" width="11.28515625" style="278" customWidth="1"/>
    <col min="14" max="14" width="4.140625" style="278" customWidth="1"/>
    <col min="15" max="15" width="11.28515625" style="278" customWidth="1"/>
    <col min="16" max="16" width="13.5703125" style="270" customWidth="1"/>
    <col min="17" max="17" width="9.85546875" style="270"/>
    <col min="18" max="18" width="12.28515625" style="270" bestFit="1" customWidth="1"/>
    <col min="19" max="16384" width="9.85546875" style="270"/>
  </cols>
  <sheetData>
    <row r="1" spans="1:27" ht="15" customHeight="1" x14ac:dyDescent="0.2">
      <c r="A1" s="657" t="s">
        <v>93</v>
      </c>
      <c r="B1" s="657"/>
      <c r="C1" s="657"/>
      <c r="D1" s="657"/>
      <c r="E1" s="657"/>
      <c r="F1" s="657"/>
      <c r="G1" s="657"/>
      <c r="H1" s="657"/>
      <c r="I1" s="657"/>
      <c r="J1" s="657"/>
      <c r="K1" s="657"/>
      <c r="L1" s="657"/>
      <c r="M1" s="657"/>
      <c r="N1" s="657"/>
      <c r="O1" s="657"/>
      <c r="P1" s="269"/>
      <c r="Q1" s="269"/>
      <c r="R1" s="269"/>
    </row>
    <row r="2" spans="1:27" ht="15" customHeight="1" x14ac:dyDescent="0.2">
      <c r="A2" s="657" t="s">
        <v>170</v>
      </c>
      <c r="B2" s="657"/>
      <c r="C2" s="657"/>
      <c r="D2" s="657"/>
      <c r="E2" s="657"/>
      <c r="F2" s="657"/>
      <c r="G2" s="657"/>
      <c r="H2" s="657"/>
      <c r="I2" s="657"/>
      <c r="J2" s="657"/>
      <c r="K2" s="657"/>
      <c r="L2" s="657"/>
      <c r="M2" s="657"/>
      <c r="N2" s="657"/>
      <c r="O2" s="657"/>
      <c r="P2" s="271"/>
      <c r="Q2" s="271"/>
      <c r="R2" s="271"/>
    </row>
    <row r="3" spans="1:27" ht="10.5" customHeight="1" x14ac:dyDescent="0.2">
      <c r="A3" s="272"/>
      <c r="B3" s="273"/>
      <c r="C3" s="274"/>
      <c r="D3" s="274"/>
      <c r="E3" s="274"/>
      <c r="F3" s="274"/>
      <c r="G3" s="274"/>
      <c r="H3" s="274"/>
      <c r="I3" s="274"/>
      <c r="J3" s="274"/>
      <c r="K3" s="274"/>
      <c r="L3" s="275"/>
      <c r="M3" s="275"/>
      <c r="N3" s="275"/>
      <c r="O3" s="275"/>
    </row>
    <row r="4" spans="1:27" ht="23.25" customHeight="1" thickBot="1" x14ac:dyDescent="0.25">
      <c r="A4" s="681" t="s">
        <v>128</v>
      </c>
      <c r="B4" s="681"/>
      <c r="C4" s="681"/>
      <c r="D4" s="681"/>
      <c r="E4" s="681"/>
      <c r="F4" s="681"/>
      <c r="G4" s="681"/>
      <c r="H4" s="681"/>
      <c r="I4" s="681"/>
      <c r="J4" s="681"/>
      <c r="K4" s="681"/>
      <c r="L4" s="681"/>
      <c r="M4" s="681"/>
      <c r="N4" s="681"/>
      <c r="O4" s="681"/>
    </row>
    <row r="5" spans="1:27" ht="18" customHeight="1" x14ac:dyDescent="0.2">
      <c r="A5" s="427"/>
      <c r="B5" s="428"/>
      <c r="C5" s="680" t="s">
        <v>233</v>
      </c>
      <c r="D5" s="680"/>
      <c r="E5" s="680"/>
      <c r="F5" s="680"/>
      <c r="G5" s="680"/>
      <c r="H5" s="428"/>
      <c r="I5" s="680" t="s">
        <v>206</v>
      </c>
      <c r="J5" s="680"/>
      <c r="K5" s="680"/>
      <c r="L5" s="680"/>
      <c r="M5" s="680"/>
      <c r="N5" s="429"/>
      <c r="O5" s="430" t="s">
        <v>73</v>
      </c>
    </row>
    <row r="6" spans="1:27" ht="18" customHeight="1" x14ac:dyDescent="0.2">
      <c r="A6" s="431"/>
      <c r="B6" s="388"/>
      <c r="C6" s="432" t="s">
        <v>65</v>
      </c>
      <c r="D6" s="432" t="s">
        <v>152</v>
      </c>
      <c r="E6" s="432" t="s">
        <v>153</v>
      </c>
      <c r="F6" s="432" t="s">
        <v>66</v>
      </c>
      <c r="G6" s="432" t="s">
        <v>67</v>
      </c>
      <c r="H6" s="428"/>
      <c r="I6" s="432" t="s">
        <v>65</v>
      </c>
      <c r="J6" s="432" t="s">
        <v>152</v>
      </c>
      <c r="K6" s="432" t="s">
        <v>153</v>
      </c>
      <c r="L6" s="432" t="s">
        <v>66</v>
      </c>
      <c r="M6" s="432" t="s">
        <v>67</v>
      </c>
      <c r="N6" s="433"/>
      <c r="O6" s="580" t="s">
        <v>78</v>
      </c>
      <c r="P6" s="279"/>
      <c r="Q6" s="279"/>
      <c r="R6" s="331"/>
      <c r="Z6" s="279"/>
      <c r="AA6" s="331"/>
    </row>
    <row r="7" spans="1:27" ht="18" customHeight="1" x14ac:dyDescent="0.2">
      <c r="A7" s="448" t="s">
        <v>204</v>
      </c>
      <c r="B7" s="388"/>
      <c r="C7" s="579">
        <v>966.42812248780308</v>
      </c>
      <c r="D7" s="579">
        <v>61.031034628724015</v>
      </c>
      <c r="E7" s="579">
        <v>213.766545261011</v>
      </c>
      <c r="F7" s="579">
        <v>90.7134461864039</v>
      </c>
      <c r="G7" s="436">
        <v>1331.9391485639421</v>
      </c>
      <c r="H7" s="428"/>
      <c r="I7" s="579">
        <v>973.55427834342186</v>
      </c>
      <c r="J7" s="579">
        <v>53.155849912703005</v>
      </c>
      <c r="K7" s="579">
        <v>216.84525962880602</v>
      </c>
      <c r="L7" s="579">
        <v>83.714236935885992</v>
      </c>
      <c r="M7" s="436">
        <v>1327.2696248208167</v>
      </c>
      <c r="N7" s="433"/>
      <c r="O7" s="437">
        <f>+G7/M7-1</f>
        <v>3.5181425505430575E-3</v>
      </c>
      <c r="P7" s="279"/>
      <c r="Q7" s="279"/>
      <c r="R7" s="331"/>
      <c r="Z7" s="279"/>
      <c r="AA7" s="331"/>
    </row>
    <row r="8" spans="1:27" ht="18" customHeight="1" x14ac:dyDescent="0.2">
      <c r="A8" s="448" t="s">
        <v>201</v>
      </c>
      <c r="B8" s="388"/>
      <c r="C8" s="609">
        <v>87.743184317960825</v>
      </c>
      <c r="D8" s="609">
        <v>2.9591542003449982</v>
      </c>
      <c r="E8" s="619" t="s">
        <v>245</v>
      </c>
      <c r="F8" s="609">
        <v>5.2224327026072634</v>
      </c>
      <c r="G8" s="436">
        <v>95.924771220913087</v>
      </c>
      <c r="H8" s="428"/>
      <c r="I8" s="609">
        <v>77.773872471800047</v>
      </c>
      <c r="J8" s="609">
        <v>2.9591542003449982</v>
      </c>
      <c r="K8" s="619" t="s">
        <v>245</v>
      </c>
      <c r="L8" s="609">
        <v>5.2224327026072634</v>
      </c>
      <c r="M8" s="436">
        <v>85.955459374752309</v>
      </c>
      <c r="N8" s="433"/>
      <c r="O8" s="437">
        <f>+G8/M8-1</f>
        <v>0.11598229965470996</v>
      </c>
      <c r="P8" s="279"/>
      <c r="Q8" s="279"/>
      <c r="R8" s="331"/>
      <c r="Z8" s="284"/>
      <c r="AA8" s="285"/>
    </row>
    <row r="9" spans="1:27" ht="18" customHeight="1" x14ac:dyDescent="0.2">
      <c r="A9" s="448" t="s">
        <v>244</v>
      </c>
      <c r="B9" s="388"/>
      <c r="C9" s="607">
        <v>81.665749979016994</v>
      </c>
      <c r="D9" s="607">
        <v>4.6518486236660008</v>
      </c>
      <c r="E9" s="620">
        <v>0.36077534389999999</v>
      </c>
      <c r="F9" s="607">
        <v>11.554295158241995</v>
      </c>
      <c r="G9" s="436">
        <v>98.232669104824993</v>
      </c>
      <c r="H9" s="428"/>
      <c r="I9" s="607">
        <v>72.846118961834009</v>
      </c>
      <c r="J9" s="607">
        <v>5.0126239675660011</v>
      </c>
      <c r="K9" s="607">
        <v>0.37549651749999996</v>
      </c>
      <c r="L9" s="607">
        <v>11.574918744758996</v>
      </c>
      <c r="M9" s="436">
        <v>89.809158191659009</v>
      </c>
      <c r="N9" s="433"/>
      <c r="O9" s="437">
        <f t="shared" ref="O9:O14" si="0">+G9/M9-1</f>
        <v>9.3793451389329707E-2</v>
      </c>
      <c r="P9" s="279"/>
      <c r="Q9" s="284"/>
      <c r="R9" s="285"/>
      <c r="Z9" s="284"/>
      <c r="AA9" s="285"/>
    </row>
    <row r="10" spans="1:27" ht="18" customHeight="1" x14ac:dyDescent="0.2">
      <c r="A10" s="552" t="s">
        <v>220</v>
      </c>
      <c r="B10" s="388"/>
      <c r="C10" s="578">
        <v>1135.8370567847808</v>
      </c>
      <c r="D10" s="578">
        <v>68.642037452735011</v>
      </c>
      <c r="E10" s="578">
        <v>214.12732060491101</v>
      </c>
      <c r="F10" s="578">
        <v>107.49017404725316</v>
      </c>
      <c r="G10" s="554">
        <v>1526.0965888896799</v>
      </c>
      <c r="H10" s="428"/>
      <c r="I10" s="578">
        <v>1124.0462466944548</v>
      </c>
      <c r="J10" s="578">
        <v>59.320251752979999</v>
      </c>
      <c r="K10" s="578">
        <v>217.22075614630603</v>
      </c>
      <c r="L10" s="578">
        <v>96.064997004419027</v>
      </c>
      <c r="M10" s="554">
        <v>1496.6522515981599</v>
      </c>
      <c r="N10" s="433"/>
      <c r="O10" s="555">
        <f t="shared" si="0"/>
        <v>1.9673466070744716E-2</v>
      </c>
      <c r="P10" s="279"/>
      <c r="Q10" s="284"/>
      <c r="R10" s="285"/>
      <c r="Z10" s="284"/>
      <c r="AA10" s="285"/>
    </row>
    <row r="11" spans="1:27" ht="18" customHeight="1" x14ac:dyDescent="0.2">
      <c r="A11" s="448" t="s">
        <v>161</v>
      </c>
      <c r="B11" s="438"/>
      <c r="C11" s="579">
        <v>167.60574091559201</v>
      </c>
      <c r="D11" s="579">
        <v>18.021345500174</v>
      </c>
      <c r="E11" s="579">
        <v>11.306939987525997</v>
      </c>
      <c r="F11" s="579">
        <v>14.74921336973099</v>
      </c>
      <c r="G11" s="436">
        <v>211.68323977302299</v>
      </c>
      <c r="H11" s="428"/>
      <c r="I11" s="579">
        <v>147.51288073511202</v>
      </c>
      <c r="J11" s="579">
        <v>11.737386911425</v>
      </c>
      <c r="K11" s="579">
        <v>12.426278609133</v>
      </c>
      <c r="L11" s="579">
        <v>8.9741182583750003</v>
      </c>
      <c r="M11" s="436">
        <v>180.65066451404502</v>
      </c>
      <c r="N11" s="433"/>
      <c r="O11" s="437">
        <f t="shared" si="0"/>
        <v>0.17178223696246242</v>
      </c>
      <c r="P11" s="279"/>
      <c r="Q11" s="284"/>
      <c r="R11" s="285"/>
      <c r="Z11" s="284"/>
      <c r="AA11" s="285"/>
    </row>
    <row r="12" spans="1:27" ht="18" customHeight="1" x14ac:dyDescent="0.2">
      <c r="A12" s="448" t="s">
        <v>221</v>
      </c>
      <c r="B12" s="438"/>
      <c r="C12" s="579">
        <v>551.47703092799998</v>
      </c>
      <c r="D12" s="579">
        <v>31.788133909999988</v>
      </c>
      <c r="E12" s="579">
        <v>5.6045253689999974</v>
      </c>
      <c r="F12" s="579">
        <v>42.268165250999992</v>
      </c>
      <c r="G12" s="436">
        <v>631.13785545799999</v>
      </c>
      <c r="H12" s="428"/>
      <c r="I12" s="579">
        <v>516.26678124541388</v>
      </c>
      <c r="J12" s="579">
        <v>30.816441526999991</v>
      </c>
      <c r="K12" s="579">
        <v>6.7938827779999977</v>
      </c>
      <c r="L12" s="579">
        <v>33.640988447999987</v>
      </c>
      <c r="M12" s="436">
        <v>587.51809399841386</v>
      </c>
      <c r="N12" s="433"/>
      <c r="O12" s="437">
        <f t="shared" si="0"/>
        <v>7.4244115892205809E-2</v>
      </c>
      <c r="P12" s="279"/>
      <c r="Q12" s="284"/>
      <c r="R12" s="285"/>
      <c r="Z12" s="284"/>
      <c r="AA12" s="285"/>
    </row>
    <row r="13" spans="1:27" ht="18" customHeight="1" x14ac:dyDescent="0.2">
      <c r="A13" s="448" t="s">
        <v>199</v>
      </c>
      <c r="B13" s="438"/>
      <c r="C13" s="579">
        <v>86.926703327496142</v>
      </c>
      <c r="D13" s="579">
        <v>7.8658117315787548</v>
      </c>
      <c r="E13" s="579">
        <v>4.1419132740100038</v>
      </c>
      <c r="F13" s="579">
        <v>9.3261434665361609</v>
      </c>
      <c r="G13" s="436">
        <v>108.26057179962108</v>
      </c>
      <c r="H13" s="428"/>
      <c r="I13" s="579">
        <v>72.280346411161489</v>
      </c>
      <c r="J13" s="579">
        <v>6.707575584796996</v>
      </c>
      <c r="K13" s="579">
        <v>4.0011330847700037</v>
      </c>
      <c r="L13" s="579">
        <v>6.1876131243719295</v>
      </c>
      <c r="M13" s="436">
        <v>89.176668205100427</v>
      </c>
      <c r="N13" s="433"/>
      <c r="O13" s="437">
        <f t="shared" si="0"/>
        <v>0.2140010832276098</v>
      </c>
      <c r="P13" s="279"/>
      <c r="Q13" s="279"/>
      <c r="R13" s="280"/>
    </row>
    <row r="14" spans="1:27" ht="18" customHeight="1" x14ac:dyDescent="0.2">
      <c r="A14" s="448" t="s">
        <v>203</v>
      </c>
      <c r="B14" s="438"/>
      <c r="C14" s="579">
        <v>25.591385378034282</v>
      </c>
      <c r="D14" s="579">
        <v>3.2926807030147067</v>
      </c>
      <c r="E14" s="592" t="s">
        <v>245</v>
      </c>
      <c r="F14" s="579">
        <v>0.47757291895098397</v>
      </c>
      <c r="G14" s="436">
        <v>29.361638999999972</v>
      </c>
      <c r="H14" s="428"/>
      <c r="I14" s="592">
        <v>25.147922682901765</v>
      </c>
      <c r="J14" s="592">
        <v>2.7161256663659192</v>
      </c>
      <c r="K14" s="592">
        <v>0</v>
      </c>
      <c r="L14" s="592">
        <v>0.30530357008169184</v>
      </c>
      <c r="M14" s="436">
        <v>28.169351919349374</v>
      </c>
      <c r="N14" s="433"/>
      <c r="O14" s="437">
        <f t="shared" si="0"/>
        <v>4.2325683745376486E-2</v>
      </c>
      <c r="P14" s="279"/>
      <c r="Q14" s="279"/>
      <c r="R14" s="280"/>
    </row>
    <row r="15" spans="1:27" ht="18" customHeight="1" x14ac:dyDescent="0.2">
      <c r="A15" s="552" t="s">
        <v>12</v>
      </c>
      <c r="B15" s="388"/>
      <c r="C15" s="578">
        <v>831.60086054912244</v>
      </c>
      <c r="D15" s="578">
        <v>60.967971844767447</v>
      </c>
      <c r="E15" s="578">
        <v>21.053378630535999</v>
      </c>
      <c r="F15" s="578">
        <v>66.82109500621813</v>
      </c>
      <c r="G15" s="554">
        <v>980.44330603064407</v>
      </c>
      <c r="H15" s="428"/>
      <c r="I15" s="578">
        <v>761.20793107458917</v>
      </c>
      <c r="J15" s="578">
        <v>51.977529689587911</v>
      </c>
      <c r="K15" s="578">
        <v>23.221294471903001</v>
      </c>
      <c r="L15" s="578">
        <v>49.108023400828607</v>
      </c>
      <c r="M15" s="554">
        <v>885.51477863690866</v>
      </c>
      <c r="N15" s="433"/>
      <c r="O15" s="555">
        <f>+G15/M15-1</f>
        <v>0.10720151677181589</v>
      </c>
      <c r="P15" s="279"/>
      <c r="Q15" s="279"/>
      <c r="R15" s="280"/>
    </row>
    <row r="16" spans="1:27" ht="18" customHeight="1" thickBot="1" x14ac:dyDescent="0.25">
      <c r="A16" s="439" t="s">
        <v>68</v>
      </c>
      <c r="B16" s="439"/>
      <c r="C16" s="577">
        <v>1967.4379173339032</v>
      </c>
      <c r="D16" s="577">
        <v>129.61000929750247</v>
      </c>
      <c r="E16" s="577">
        <v>235.18069923544701</v>
      </c>
      <c r="F16" s="577">
        <v>174.31126905347128</v>
      </c>
      <c r="G16" s="577">
        <v>2506.5398949203236</v>
      </c>
      <c r="H16" s="428"/>
      <c r="I16" s="577">
        <v>1885.254177769044</v>
      </c>
      <c r="J16" s="577">
        <v>111.29778144256791</v>
      </c>
      <c r="K16" s="577">
        <v>240.44205061820904</v>
      </c>
      <c r="L16" s="577">
        <v>145.17302040524763</v>
      </c>
      <c r="M16" s="577">
        <v>2382.1670302350685</v>
      </c>
      <c r="N16" s="433"/>
      <c r="O16" s="441">
        <f>+G16/M16-1</f>
        <v>5.2209968111674332E-2</v>
      </c>
      <c r="P16" s="279"/>
      <c r="Q16" s="279"/>
      <c r="R16" s="280"/>
    </row>
    <row r="17" spans="1:27" ht="9.9499999999999993" customHeight="1" x14ac:dyDescent="0.2">
      <c r="A17" s="282"/>
      <c r="B17" s="282"/>
      <c r="C17" s="283"/>
      <c r="D17" s="283"/>
      <c r="E17" s="283"/>
      <c r="F17" s="283"/>
      <c r="G17" s="283"/>
      <c r="H17" s="283"/>
      <c r="I17" s="283"/>
      <c r="J17" s="283"/>
      <c r="K17" s="283"/>
      <c r="L17" s="283"/>
      <c r="M17" s="283"/>
      <c r="N17" s="283"/>
      <c r="O17" s="283"/>
      <c r="P17" s="279"/>
      <c r="Q17" s="279"/>
      <c r="R17" s="280"/>
    </row>
    <row r="18" spans="1:27" ht="15" customHeight="1" x14ac:dyDescent="0.2">
      <c r="A18" s="449" t="s">
        <v>155</v>
      </c>
      <c r="B18" s="282"/>
      <c r="C18" s="283"/>
      <c r="D18" s="283"/>
      <c r="E18" s="283"/>
      <c r="F18" s="283"/>
      <c r="G18" s="283"/>
      <c r="H18" s="283"/>
      <c r="I18" s="283"/>
      <c r="J18" s="283"/>
      <c r="K18" s="283"/>
      <c r="L18" s="283"/>
      <c r="M18" s="283"/>
      <c r="N18" s="283"/>
      <c r="O18" s="283"/>
      <c r="P18" s="279"/>
      <c r="Q18" s="279"/>
      <c r="R18" s="280"/>
    </row>
    <row r="19" spans="1:27" ht="15" customHeight="1" x14ac:dyDescent="0.2">
      <c r="A19" s="449" t="s">
        <v>156</v>
      </c>
      <c r="B19" s="282"/>
      <c r="C19" s="283"/>
      <c r="D19" s="283"/>
      <c r="E19" s="283"/>
      <c r="F19" s="283"/>
      <c r="G19" s="283"/>
      <c r="H19" s="283"/>
      <c r="I19" s="283"/>
      <c r="J19" s="283"/>
      <c r="K19" s="283"/>
      <c r="L19" s="283"/>
      <c r="M19" s="283"/>
      <c r="N19" s="283"/>
      <c r="O19" s="283"/>
      <c r="P19" s="279"/>
      <c r="Q19" s="279"/>
      <c r="R19" s="280"/>
    </row>
    <row r="20" spans="1:27" ht="17.25" customHeight="1" x14ac:dyDescent="0.2"/>
    <row r="21" spans="1:27" ht="23.25" customHeight="1" thickBot="1" x14ac:dyDescent="0.25">
      <c r="A21" s="426" t="s">
        <v>129</v>
      </c>
      <c r="B21" s="287"/>
      <c r="C21" s="287"/>
      <c r="D21" s="287"/>
      <c r="E21" s="287"/>
      <c r="F21" s="287"/>
      <c r="G21" s="287"/>
      <c r="H21" s="287"/>
      <c r="I21" s="287"/>
      <c r="J21" s="287"/>
      <c r="K21" s="287"/>
      <c r="L21" s="287"/>
      <c r="M21" s="287"/>
      <c r="N21" s="287"/>
      <c r="O21" s="287"/>
    </row>
    <row r="22" spans="1:27" ht="18" customHeight="1" x14ac:dyDescent="0.2">
      <c r="A22" s="427"/>
      <c r="B22" s="428"/>
      <c r="C22" s="680" t="str">
        <f>+C5</f>
        <v>YTD 2021</v>
      </c>
      <c r="D22" s="680"/>
      <c r="E22" s="680"/>
      <c r="F22" s="680"/>
      <c r="G22" s="680"/>
      <c r="H22" s="442"/>
      <c r="I22" s="680" t="s">
        <v>206</v>
      </c>
      <c r="J22" s="680"/>
      <c r="K22" s="680"/>
      <c r="L22" s="680"/>
      <c r="M22" s="680"/>
      <c r="N22" s="443"/>
      <c r="O22" s="430" t="str">
        <f>+O5</f>
        <v>YoY</v>
      </c>
    </row>
    <row r="23" spans="1:27" ht="18" customHeight="1" x14ac:dyDescent="0.2">
      <c r="A23" s="431"/>
      <c r="B23" s="388"/>
      <c r="C23" s="432" t="s">
        <v>65</v>
      </c>
      <c r="D23" s="682" t="s">
        <v>130</v>
      </c>
      <c r="E23" s="682"/>
      <c r="F23" s="432" t="s">
        <v>66</v>
      </c>
      <c r="G23" s="432" t="s">
        <v>67</v>
      </c>
      <c r="H23" s="223"/>
      <c r="I23" s="432" t="s">
        <v>65</v>
      </c>
      <c r="J23" s="682" t="s">
        <v>131</v>
      </c>
      <c r="K23" s="682"/>
      <c r="L23" s="432" t="s">
        <v>66</v>
      </c>
      <c r="M23" s="432" t="s">
        <v>67</v>
      </c>
      <c r="N23" s="444"/>
      <c r="O23" s="580" t="s">
        <v>78</v>
      </c>
      <c r="P23" s="279"/>
      <c r="Q23" s="279"/>
      <c r="R23" s="331"/>
      <c r="S23" s="332"/>
      <c r="Z23" s="279"/>
      <c r="AA23" s="331"/>
    </row>
    <row r="24" spans="1:27" ht="18" customHeight="1" x14ac:dyDescent="0.2">
      <c r="A24" s="448" t="s">
        <v>204</v>
      </c>
      <c r="B24" s="388"/>
      <c r="C24" s="579">
        <v>5234.4773182568069</v>
      </c>
      <c r="D24" s="683">
        <v>450.05086478959697</v>
      </c>
      <c r="E24" s="683"/>
      <c r="F24" s="581">
        <v>632.59362904931322</v>
      </c>
      <c r="G24" s="436">
        <f>+SUM(C24:F24)</f>
        <v>6317.1218120957165</v>
      </c>
      <c r="H24" s="223"/>
      <c r="I24" s="581">
        <v>5188.6968756205961</v>
      </c>
      <c r="J24" s="683">
        <v>397.15165068777702</v>
      </c>
      <c r="K24" s="683"/>
      <c r="L24" s="581">
        <v>574.935440969463</v>
      </c>
      <c r="M24" s="436">
        <v>6160.7839672778364</v>
      </c>
      <c r="N24" s="579"/>
      <c r="O24" s="437">
        <f t="shared" ref="O24:O31" si="1">+G24/M24-1</f>
        <v>2.537629068771885E-2</v>
      </c>
      <c r="P24" s="279"/>
      <c r="Q24" s="279"/>
      <c r="R24" s="331"/>
      <c r="Z24" s="279"/>
      <c r="AA24" s="331"/>
    </row>
    <row r="25" spans="1:27" s="286" customFormat="1" ht="18" customHeight="1" x14ac:dyDescent="0.2">
      <c r="A25" s="448" t="s">
        <v>201</v>
      </c>
      <c r="B25" s="388"/>
      <c r="C25" s="609">
        <v>672.364957498183</v>
      </c>
      <c r="D25" s="684">
        <v>30.682293998123999</v>
      </c>
      <c r="E25" s="684"/>
      <c r="F25" s="609">
        <v>53.58833805985001</v>
      </c>
      <c r="G25" s="436">
        <f t="shared" ref="G25:G31" si="2">+SUM(C25:F25)</f>
        <v>756.63558955615702</v>
      </c>
      <c r="H25" s="445"/>
      <c r="I25" s="609">
        <v>542.6768102643282</v>
      </c>
      <c r="J25" s="684">
        <v>23.911100147518102</v>
      </c>
      <c r="K25" s="684"/>
      <c r="L25" s="609">
        <v>26.838253479279313</v>
      </c>
      <c r="M25" s="436">
        <v>593.42616389112561</v>
      </c>
      <c r="N25" s="579"/>
      <c r="O25" s="437">
        <f t="shared" si="1"/>
        <v>0.27502903578578142</v>
      </c>
      <c r="P25" s="284"/>
      <c r="Q25" s="279"/>
      <c r="R25" s="331"/>
      <c r="Z25" s="279"/>
      <c r="AA25" s="285"/>
    </row>
    <row r="26" spans="1:27" s="286" customFormat="1" ht="18" customHeight="1" x14ac:dyDescent="0.2">
      <c r="A26" s="448" t="s">
        <v>244</v>
      </c>
      <c r="B26" s="388"/>
      <c r="C26" s="609">
        <v>572.47566459894597</v>
      </c>
      <c r="D26" s="684">
        <v>30.322173010526001</v>
      </c>
      <c r="E26" s="684"/>
      <c r="F26" s="609">
        <v>117.064010796726</v>
      </c>
      <c r="G26" s="436">
        <f t="shared" si="2"/>
        <v>719.86184840619808</v>
      </c>
      <c r="H26" s="445"/>
      <c r="I26" s="609">
        <v>479.42796848975615</v>
      </c>
      <c r="J26" s="684">
        <v>24.541141001027999</v>
      </c>
      <c r="K26" s="684"/>
      <c r="L26" s="609">
        <v>93.667475448935974</v>
      </c>
      <c r="M26" s="436">
        <v>597.63658493972014</v>
      </c>
      <c r="N26" s="607"/>
      <c r="O26" s="437">
        <f t="shared" si="1"/>
        <v>0.20451435964015841</v>
      </c>
      <c r="P26" s="284"/>
      <c r="Q26" s="284"/>
      <c r="R26" s="285"/>
      <c r="Z26" s="279"/>
      <c r="AA26" s="285"/>
    </row>
    <row r="27" spans="1:27" ht="18" customHeight="1" x14ac:dyDescent="0.2">
      <c r="A27" s="552" t="s">
        <v>220</v>
      </c>
      <c r="B27" s="388"/>
      <c r="C27" s="578">
        <v>6479.3179403539361</v>
      </c>
      <c r="D27" s="685">
        <v>511.05533179824698</v>
      </c>
      <c r="E27" s="685"/>
      <c r="F27" s="582">
        <v>803.24597790588928</v>
      </c>
      <c r="G27" s="554">
        <f t="shared" si="2"/>
        <v>7793.6192500580719</v>
      </c>
      <c r="H27" s="223"/>
      <c r="I27" s="582">
        <v>6210.8016543746808</v>
      </c>
      <c r="J27" s="685">
        <v>445.6038918363231</v>
      </c>
      <c r="K27" s="685"/>
      <c r="L27" s="582">
        <v>695.44116989767826</v>
      </c>
      <c r="M27" s="554">
        <v>7351.8467161086819</v>
      </c>
      <c r="N27" s="579"/>
      <c r="O27" s="555">
        <f t="shared" si="1"/>
        <v>6.0090008811176432E-2</v>
      </c>
      <c r="P27" s="279"/>
      <c r="Q27" s="284"/>
      <c r="R27" s="285"/>
      <c r="Z27" s="279"/>
      <c r="AA27" s="285"/>
    </row>
    <row r="28" spans="1:27" ht="18" customHeight="1" x14ac:dyDescent="0.2">
      <c r="A28" s="448" t="s">
        <v>161</v>
      </c>
      <c r="B28" s="438"/>
      <c r="C28" s="581">
        <v>1101.5037985988045</v>
      </c>
      <c r="D28" s="683">
        <v>195.74760806434799</v>
      </c>
      <c r="E28" s="683"/>
      <c r="F28" s="581">
        <v>133.06023071471807</v>
      </c>
      <c r="G28" s="436">
        <f t="shared" si="2"/>
        <v>1430.3116373778705</v>
      </c>
      <c r="H28" s="223"/>
      <c r="I28" s="581">
        <v>880.37445985416912</v>
      </c>
      <c r="J28" s="683">
        <v>143.70202478850601</v>
      </c>
      <c r="K28" s="683"/>
      <c r="L28" s="581">
        <v>80.186108332795996</v>
      </c>
      <c r="M28" s="436">
        <v>1104.2625929754711</v>
      </c>
      <c r="N28" s="579"/>
      <c r="O28" s="437">
        <f t="shared" si="1"/>
        <v>0.29526404903733061</v>
      </c>
      <c r="P28" s="279"/>
      <c r="Q28" s="284"/>
      <c r="R28" s="285"/>
      <c r="Z28" s="279"/>
      <c r="AA28" s="285"/>
    </row>
    <row r="29" spans="1:27" ht="18" customHeight="1" x14ac:dyDescent="0.2">
      <c r="A29" s="448" t="s">
        <v>221</v>
      </c>
      <c r="B29" s="438"/>
      <c r="C29" s="581">
        <v>3327.221668828</v>
      </c>
      <c r="D29" s="683">
        <v>272.31404764799998</v>
      </c>
      <c r="E29" s="683"/>
      <c r="F29" s="581">
        <v>444.19825962299996</v>
      </c>
      <c r="G29" s="436">
        <f>+SUM(C29:F29)</f>
        <v>4043.7339760989998</v>
      </c>
      <c r="H29" s="223"/>
      <c r="I29" s="581">
        <v>2916.3899865770013</v>
      </c>
      <c r="J29" s="683">
        <v>255.09147565799998</v>
      </c>
      <c r="K29" s="683"/>
      <c r="L29" s="581">
        <v>322.35115611399993</v>
      </c>
      <c r="M29" s="436">
        <v>3493.8326183490012</v>
      </c>
      <c r="N29" s="579"/>
      <c r="O29" s="437">
        <f t="shared" si="1"/>
        <v>0.15739201553675253</v>
      </c>
      <c r="P29" s="279"/>
      <c r="Q29" s="284"/>
      <c r="R29" s="285"/>
      <c r="Z29" s="279"/>
      <c r="AA29" s="285"/>
    </row>
    <row r="30" spans="1:27" ht="18" customHeight="1" x14ac:dyDescent="0.2">
      <c r="A30" s="448" t="s">
        <v>199</v>
      </c>
      <c r="B30" s="438"/>
      <c r="C30" s="581">
        <v>410.76792763999998</v>
      </c>
      <c r="D30" s="683">
        <v>46.353915999999998</v>
      </c>
      <c r="E30" s="683"/>
      <c r="F30" s="581">
        <v>66.243819999999999</v>
      </c>
      <c r="G30" s="436">
        <f t="shared" si="2"/>
        <v>523.36566363999998</v>
      </c>
      <c r="H30" s="223"/>
      <c r="I30" s="581">
        <v>318.55181507999998</v>
      </c>
      <c r="J30" s="683">
        <v>37.137703999999999</v>
      </c>
      <c r="K30" s="683"/>
      <c r="L30" s="581">
        <v>39.894779</v>
      </c>
      <c r="M30" s="436">
        <v>395.58429807999994</v>
      </c>
      <c r="N30" s="579"/>
      <c r="O30" s="437">
        <f t="shared" si="1"/>
        <v>0.32301930632787279</v>
      </c>
      <c r="P30" s="279"/>
      <c r="Q30" s="279"/>
      <c r="R30" s="280"/>
      <c r="Z30" s="279"/>
      <c r="AA30" s="280"/>
    </row>
    <row r="31" spans="1:27" ht="18" customHeight="1" x14ac:dyDescent="0.2">
      <c r="A31" s="448" t="s">
        <v>203</v>
      </c>
      <c r="B31" s="438"/>
      <c r="C31" s="592">
        <v>118.607052</v>
      </c>
      <c r="D31" s="683">
        <v>12.325780999999999</v>
      </c>
      <c r="E31" s="683"/>
      <c r="F31" s="581">
        <v>4.9829850000000002</v>
      </c>
      <c r="G31" s="436">
        <f t="shared" si="2"/>
        <v>135.915818</v>
      </c>
      <c r="H31" s="223"/>
      <c r="I31" s="581">
        <v>112.240916896328</v>
      </c>
      <c r="J31" s="683">
        <v>11.683512825065449</v>
      </c>
      <c r="K31" s="683"/>
      <c r="L31" s="581">
        <v>3.6485652786065099</v>
      </c>
      <c r="M31" s="436">
        <v>127.57299499999996</v>
      </c>
      <c r="N31" s="579"/>
      <c r="O31" s="437">
        <f t="shared" si="1"/>
        <v>6.5396465764561151E-2</v>
      </c>
      <c r="P31" s="279"/>
      <c r="Q31" s="279"/>
      <c r="R31" s="280"/>
    </row>
    <row r="32" spans="1:27" ht="18" customHeight="1" x14ac:dyDescent="0.2">
      <c r="A32" s="552" t="s">
        <v>12</v>
      </c>
      <c r="B32" s="388"/>
      <c r="C32" s="578">
        <v>4958.1004470668049</v>
      </c>
      <c r="D32" s="685">
        <v>526.74135271234798</v>
      </c>
      <c r="E32" s="685"/>
      <c r="F32" s="582">
        <v>648.48529533771807</v>
      </c>
      <c r="G32" s="554">
        <f>+SUM(C32:F32)</f>
        <v>6133.3270951168706</v>
      </c>
      <c r="H32" s="222"/>
      <c r="I32" s="582">
        <v>4227.5571784074982</v>
      </c>
      <c r="J32" s="685">
        <v>447.61471727157141</v>
      </c>
      <c r="K32" s="685"/>
      <c r="L32" s="582">
        <v>446.08060872540239</v>
      </c>
      <c r="M32" s="554">
        <v>5121.2525044044723</v>
      </c>
      <c r="N32" s="579"/>
      <c r="O32" s="555">
        <f>+G32/M32-1</f>
        <v>0.19762247415880707</v>
      </c>
      <c r="P32" s="279"/>
      <c r="Q32" s="279"/>
      <c r="R32" s="280"/>
    </row>
    <row r="33" spans="1:18" ht="18" customHeight="1" thickBot="1" x14ac:dyDescent="0.25">
      <c r="A33" s="439" t="str">
        <f t="shared" ref="A33" si="3">+A16</f>
        <v>TOTAL</v>
      </c>
      <c r="B33" s="439"/>
      <c r="C33" s="577">
        <v>11437.418387420741</v>
      </c>
      <c r="D33" s="686">
        <v>1037.7966845106</v>
      </c>
      <c r="E33" s="686"/>
      <c r="F33" s="583">
        <v>1451.7312732436073</v>
      </c>
      <c r="G33" s="577">
        <f>+G32+G27</f>
        <v>13926.946345174943</v>
      </c>
      <c r="H33" s="222"/>
      <c r="I33" s="583">
        <v>10438.358832782178</v>
      </c>
      <c r="J33" s="686">
        <v>893.21860910789451</v>
      </c>
      <c r="K33" s="686"/>
      <c r="L33" s="583">
        <v>1141.5217786230805</v>
      </c>
      <c r="M33" s="583">
        <v>12473.099220513155</v>
      </c>
      <c r="N33" s="577"/>
      <c r="O33" s="441">
        <f>+G33/M33-1</f>
        <v>0.11655861137309032</v>
      </c>
      <c r="P33" s="279"/>
      <c r="Q33" s="279"/>
      <c r="R33" s="280"/>
    </row>
    <row r="34" spans="1:18" ht="11.1" customHeight="1" x14ac:dyDescent="0.2">
      <c r="K34" s="679"/>
      <c r="L34" s="679"/>
    </row>
    <row r="35" spans="1:18" ht="24.95" customHeight="1" thickBot="1" x14ac:dyDescent="0.25">
      <c r="A35" s="287" t="s">
        <v>71</v>
      </c>
      <c r="B35" s="287"/>
      <c r="C35" s="287"/>
      <c r="D35" s="287"/>
      <c r="E35" s="287"/>
      <c r="F35" s="288"/>
      <c r="G35" s="288"/>
      <c r="H35" s="288"/>
      <c r="I35" s="288"/>
      <c r="J35" s="288"/>
      <c r="K35" s="288"/>
      <c r="L35" s="288"/>
      <c r="M35" s="288"/>
      <c r="N35" s="288"/>
      <c r="O35" s="288"/>
    </row>
    <row r="36" spans="1:18" ht="18" customHeight="1" x14ac:dyDescent="0.25">
      <c r="A36" s="450" t="s">
        <v>72</v>
      </c>
      <c r="C36" s="457" t="s">
        <v>233</v>
      </c>
      <c r="D36" s="457" t="s">
        <v>206</v>
      </c>
      <c r="E36" s="457" t="s">
        <v>78</v>
      </c>
    </row>
    <row r="37" spans="1:18" ht="18" customHeight="1" x14ac:dyDescent="0.2">
      <c r="A37" s="448" t="s">
        <v>204</v>
      </c>
      <c r="B37" s="289"/>
      <c r="C37" s="446">
        <v>69904.779215029994</v>
      </c>
      <c r="D37" s="446">
        <v>65673.325970950013</v>
      </c>
      <c r="E37" s="458">
        <f t="shared" ref="E37:E44" si="4">+C37/D37-1</f>
        <v>6.4431840195694035E-2</v>
      </c>
      <c r="G37" s="597"/>
    </row>
    <row r="38" spans="1:18" ht="18" customHeight="1" x14ac:dyDescent="0.2">
      <c r="A38" s="448" t="s">
        <v>201</v>
      </c>
      <c r="B38" s="289"/>
      <c r="C38" s="446">
        <v>7607.0187636962655</v>
      </c>
      <c r="D38" s="446">
        <v>6902.511547295926</v>
      </c>
      <c r="E38" s="458">
        <f t="shared" si="4"/>
        <v>0.10206534412482537</v>
      </c>
      <c r="K38" s="628"/>
      <c r="O38" s="627"/>
    </row>
    <row r="39" spans="1:18" ht="18" customHeight="1" x14ac:dyDescent="0.2">
      <c r="A39" s="448" t="s">
        <v>244</v>
      </c>
      <c r="B39" s="289"/>
      <c r="C39" s="446">
        <v>7490.5839516738833</v>
      </c>
      <c r="D39" s="446">
        <v>7134.7186965406072</v>
      </c>
      <c r="E39" s="458">
        <f t="shared" si="4"/>
        <v>4.987796579924364E-2</v>
      </c>
      <c r="K39" s="628"/>
    </row>
    <row r="40" spans="1:18" ht="18" customHeight="1" x14ac:dyDescent="0.2">
      <c r="A40" s="556" t="str">
        <f>+'[3]Vol y Trans T  delta Total'!B39</f>
        <v>Mexico and Central America</v>
      </c>
      <c r="B40" s="289"/>
      <c r="C40" s="557">
        <v>85002.381930400137</v>
      </c>
      <c r="D40" s="557">
        <v>79710.556214786542</v>
      </c>
      <c r="E40" s="558">
        <f t="shared" si="4"/>
        <v>6.6388016429772989E-2</v>
      </c>
      <c r="K40" s="628"/>
    </row>
    <row r="41" spans="1:18" ht="18" customHeight="1" x14ac:dyDescent="0.2">
      <c r="A41" s="448" t="str">
        <f>+'[3]Vol y Trans T  delta Total'!B40</f>
        <v>Colombia</v>
      </c>
      <c r="B41" s="289"/>
      <c r="C41" s="446">
        <v>10034.008897520347</v>
      </c>
      <c r="D41" s="446">
        <v>8846.7652174926898</v>
      </c>
      <c r="E41" s="458">
        <f t="shared" si="4"/>
        <v>0.13420088030369826</v>
      </c>
      <c r="K41" s="628"/>
    </row>
    <row r="42" spans="1:18" ht="18" customHeight="1" x14ac:dyDescent="0.2">
      <c r="A42" s="448" t="s">
        <v>154</v>
      </c>
      <c r="B42" s="289"/>
      <c r="C42" s="618">
        <v>38493.163419735793</v>
      </c>
      <c r="D42" s="618">
        <v>40126.268234758689</v>
      </c>
      <c r="E42" s="458">
        <f t="shared" si="4"/>
        <v>-4.0699145145230542E-2</v>
      </c>
      <c r="K42" s="628"/>
    </row>
    <row r="43" spans="1:18" ht="18" customHeight="1" x14ac:dyDescent="0.2">
      <c r="A43" s="448" t="str">
        <f>+'[3]Vol y Trans T  delta Total'!B43</f>
        <v>Argentina</v>
      </c>
      <c r="B43" s="289"/>
      <c r="C43" s="446">
        <v>5326.9432236384609</v>
      </c>
      <c r="D43" s="446">
        <v>4183.9319308858712</v>
      </c>
      <c r="E43" s="458">
        <f t="shared" si="4"/>
        <v>0.27319069995256307</v>
      </c>
      <c r="K43" s="628"/>
    </row>
    <row r="44" spans="1:18" ht="18" customHeight="1" x14ac:dyDescent="0.2">
      <c r="A44" s="448" t="str">
        <f>+'[3]Vol y Trans T  delta Total'!B44</f>
        <v>Uruguay</v>
      </c>
      <c r="B44" s="289"/>
      <c r="C44" s="446">
        <v>2234.1700414634797</v>
      </c>
      <c r="D44" s="446">
        <v>2147.1882590873829</v>
      </c>
      <c r="E44" s="458">
        <f t="shared" si="4"/>
        <v>4.0509620899783938E-2</v>
      </c>
      <c r="K44" s="628"/>
    </row>
    <row r="45" spans="1:18" ht="18" customHeight="1" x14ac:dyDescent="0.2">
      <c r="A45" s="556" t="str">
        <f>+'[3]Vol y Trans T  delta Total'!B45</f>
        <v>South America</v>
      </c>
      <c r="B45" s="289"/>
      <c r="C45" s="557">
        <v>56088.285582358076</v>
      </c>
      <c r="D45" s="557">
        <v>55304.153642224628</v>
      </c>
      <c r="E45" s="558">
        <f>+C45/D45-1</f>
        <v>1.4178536122371188E-2</v>
      </c>
      <c r="K45" s="628"/>
      <c r="P45" s="270" t="s">
        <v>60</v>
      </c>
    </row>
    <row r="46" spans="1:18" ht="18" customHeight="1" thickBot="1" x14ac:dyDescent="0.25">
      <c r="A46" s="439" t="str">
        <f>A33</f>
        <v>TOTAL</v>
      </c>
      <c r="B46" s="281"/>
      <c r="C46" s="447">
        <v>141090.66751275823</v>
      </c>
      <c r="D46" s="447">
        <v>135014.70985701116</v>
      </c>
      <c r="E46" s="441">
        <f>+C46/D46-1</f>
        <v>4.5002190221953509E-2</v>
      </c>
      <c r="G46" s="283"/>
      <c r="K46" s="628"/>
    </row>
    <row r="47" spans="1:18" ht="9.9499999999999993" customHeight="1" x14ac:dyDescent="0.2">
      <c r="C47" s="428"/>
      <c r="D47" s="428"/>
      <c r="E47" s="428"/>
      <c r="F47" s="428"/>
    </row>
    <row r="48" spans="1:18" ht="15" customHeight="1" x14ac:dyDescent="0.2">
      <c r="A48" s="449" t="s">
        <v>222</v>
      </c>
      <c r="C48" s="428"/>
      <c r="D48" s="428"/>
      <c r="E48" s="428"/>
      <c r="F48" s="428"/>
    </row>
    <row r="49" spans="1:1" ht="15" customHeight="1" x14ac:dyDescent="0.2">
      <c r="A49" s="598" t="s">
        <v>247</v>
      </c>
    </row>
    <row r="50" spans="1:1" ht="11.1" customHeight="1" x14ac:dyDescent="0.2">
      <c r="A50" s="451"/>
    </row>
  </sheetData>
  <mergeCells count="30">
    <mergeCell ref="D33:E33"/>
    <mergeCell ref="J33:K33"/>
    <mergeCell ref="K34:L34"/>
    <mergeCell ref="D30:E30"/>
    <mergeCell ref="J30:K30"/>
    <mergeCell ref="D31:E31"/>
    <mergeCell ref="J31:K31"/>
    <mergeCell ref="D32:E32"/>
    <mergeCell ref="J32:K32"/>
    <mergeCell ref="J29:K29"/>
    <mergeCell ref="D23:E23"/>
    <mergeCell ref="J23:K23"/>
    <mergeCell ref="D24:E24"/>
    <mergeCell ref="J24:K24"/>
    <mergeCell ref="D25:E25"/>
    <mergeCell ref="J25:K25"/>
    <mergeCell ref="D26:E26"/>
    <mergeCell ref="J26:K26"/>
    <mergeCell ref="D27:E27"/>
    <mergeCell ref="J27:K27"/>
    <mergeCell ref="D28:E28"/>
    <mergeCell ref="J28:K28"/>
    <mergeCell ref="D29:E29"/>
    <mergeCell ref="C22:G22"/>
    <mergeCell ref="I22:M22"/>
    <mergeCell ref="A1:O1"/>
    <mergeCell ref="A2:O2"/>
    <mergeCell ref="A4:O4"/>
    <mergeCell ref="C5:G5"/>
    <mergeCell ref="I5:M5"/>
  </mergeCells>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M43"/>
  <sheetViews>
    <sheetView showGridLines="0" workbookViewId="0"/>
  </sheetViews>
  <sheetFormatPr baseColWidth="10" defaultColWidth="11.42578125" defaultRowHeight="12.75" x14ac:dyDescent="0.2"/>
  <cols>
    <col min="1" max="2" width="11.42578125" style="201"/>
    <col min="3" max="3" width="26.5703125" style="201" customWidth="1"/>
    <col min="4" max="7" width="11.42578125" style="201"/>
    <col min="8" max="8" width="4.28515625" style="201" customWidth="1"/>
    <col min="9" max="9" width="16.140625" style="201" customWidth="1"/>
    <col min="10" max="16384" width="11.42578125" style="201"/>
  </cols>
  <sheetData>
    <row r="1" spans="3:13" x14ac:dyDescent="0.2">
      <c r="K1" s="640"/>
      <c r="L1" s="640"/>
      <c r="M1" s="641"/>
    </row>
    <row r="2" spans="3:13" x14ac:dyDescent="0.2">
      <c r="K2" s="641"/>
      <c r="L2" s="641"/>
      <c r="M2" s="641"/>
    </row>
    <row r="3" spans="3:13" hidden="1" x14ac:dyDescent="0.2">
      <c r="C3" s="651" t="s">
        <v>61</v>
      </c>
      <c r="D3" s="651"/>
      <c r="E3" s="651"/>
      <c r="F3" s="651"/>
      <c r="G3" s="651"/>
      <c r="H3" s="651"/>
      <c r="I3" s="651"/>
      <c r="K3" s="641"/>
      <c r="L3" s="641"/>
      <c r="M3" s="641"/>
    </row>
    <row r="4" spans="3:13" ht="24.95" customHeight="1" x14ac:dyDescent="0.2">
      <c r="C4" s="651" t="s">
        <v>226</v>
      </c>
      <c r="D4" s="651"/>
      <c r="E4" s="651"/>
      <c r="F4" s="651"/>
      <c r="G4" s="651"/>
      <c r="H4" s="651"/>
      <c r="I4" s="651"/>
      <c r="K4" s="587"/>
      <c r="L4" s="587"/>
      <c r="M4" s="641"/>
    </row>
    <row r="5" spans="3:13" x14ac:dyDescent="0.2">
      <c r="C5" s="156"/>
      <c r="D5" s="152"/>
      <c r="E5" s="154"/>
      <c r="F5" s="154"/>
      <c r="G5" s="154"/>
      <c r="H5" s="154"/>
      <c r="I5" s="154"/>
      <c r="K5" s="209"/>
      <c r="L5" s="209"/>
    </row>
    <row r="6" spans="3:13" s="326" customFormat="1" ht="21" customHeight="1" x14ac:dyDescent="0.2">
      <c r="C6" s="157"/>
      <c r="D6" s="153"/>
      <c r="E6" s="654" t="s">
        <v>212</v>
      </c>
      <c r="F6" s="654"/>
      <c r="G6" s="654"/>
      <c r="H6" s="211"/>
      <c r="I6" s="212" t="s">
        <v>213</v>
      </c>
    </row>
    <row r="7" spans="3:13" x14ac:dyDescent="0.2">
      <c r="C7" s="213" t="s">
        <v>62</v>
      </c>
      <c r="D7" s="155"/>
      <c r="E7" s="214" t="s">
        <v>232</v>
      </c>
      <c r="F7" s="214" t="s">
        <v>225</v>
      </c>
      <c r="G7" s="215" t="s">
        <v>55</v>
      </c>
      <c r="H7" s="216"/>
      <c r="I7" s="215" t="s">
        <v>55</v>
      </c>
    </row>
    <row r="8" spans="3:13" ht="14.1" customHeight="1" x14ac:dyDescent="0.2">
      <c r="C8" s="359" t="s">
        <v>0</v>
      </c>
      <c r="D8" s="211"/>
      <c r="E8" s="360">
        <v>48315.596638839466</v>
      </c>
      <c r="F8" s="360">
        <v>46734.010845961835</v>
      </c>
      <c r="G8" s="474">
        <v>3.3842286682618253E-2</v>
      </c>
      <c r="H8" s="469"/>
      <c r="I8" s="474">
        <v>8.8142553822468939E-2</v>
      </c>
    </row>
    <row r="9" spans="3:13" ht="14.1" customHeight="1" x14ac:dyDescent="0.2">
      <c r="C9" s="217" t="s">
        <v>2</v>
      </c>
      <c r="D9" s="218"/>
      <c r="E9" s="219">
        <v>21816.667296689317</v>
      </c>
      <c r="F9" s="219">
        <v>21367.214761846248</v>
      </c>
      <c r="G9" s="470">
        <v>2.1034680460348107E-2</v>
      </c>
      <c r="H9" s="471"/>
      <c r="I9" s="470">
        <v>6.7812237443595436E-2</v>
      </c>
    </row>
    <row r="10" spans="3:13" ht="14.1" customHeight="1" x14ac:dyDescent="0.2">
      <c r="C10" s="359" t="s">
        <v>63</v>
      </c>
      <c r="D10" s="218"/>
      <c r="E10" s="360">
        <v>6476.0751706364499</v>
      </c>
      <c r="F10" s="360">
        <v>7119.1357786856315</v>
      </c>
      <c r="G10" s="474">
        <v>-9.0328465145232351E-2</v>
      </c>
      <c r="H10" s="471"/>
      <c r="I10" s="474">
        <v>-6.9989870862379511E-2</v>
      </c>
    </row>
    <row r="11" spans="3:13" ht="15.75" customHeight="1" thickBot="1" x14ac:dyDescent="0.25">
      <c r="C11" s="327" t="s">
        <v>214</v>
      </c>
      <c r="D11" s="220"/>
      <c r="E11" s="221">
        <v>9319.5216309288044</v>
      </c>
      <c r="F11" s="221">
        <v>10074.685958635022</v>
      </c>
      <c r="G11" s="472">
        <v>-7.4956612127345335E-2</v>
      </c>
      <c r="H11" s="473"/>
      <c r="I11" s="472">
        <v>-4.2851108782977265E-2</v>
      </c>
    </row>
    <row r="14" spans="3:13" hidden="1" x14ac:dyDescent="0.2">
      <c r="C14" s="651" t="s">
        <v>61</v>
      </c>
      <c r="D14" s="651"/>
      <c r="E14" s="651"/>
      <c r="F14" s="651"/>
      <c r="G14" s="651"/>
      <c r="H14" s="651"/>
      <c r="I14" s="651"/>
    </row>
    <row r="15" spans="3:13" ht="24.95" customHeight="1" x14ac:dyDescent="0.2">
      <c r="C15" s="651" t="s">
        <v>227</v>
      </c>
      <c r="D15" s="651"/>
      <c r="E15" s="651"/>
      <c r="F15" s="651"/>
      <c r="G15" s="651"/>
      <c r="H15" s="651"/>
      <c r="I15" s="651"/>
    </row>
    <row r="16" spans="3:13" x14ac:dyDescent="0.2">
      <c r="C16" s="156"/>
      <c r="D16" s="152"/>
      <c r="E16" s="154"/>
      <c r="F16" s="154"/>
      <c r="G16" s="154"/>
      <c r="H16" s="154"/>
      <c r="I16" s="154"/>
    </row>
    <row r="17" spans="3:9" s="326" customFormat="1" ht="21" customHeight="1" x14ac:dyDescent="0.2">
      <c r="C17" s="157"/>
      <c r="D17" s="153"/>
      <c r="E17" s="654" t="s">
        <v>212</v>
      </c>
      <c r="F17" s="654"/>
      <c r="G17" s="654"/>
      <c r="H17" s="211"/>
      <c r="I17" s="212" t="s">
        <v>213</v>
      </c>
    </row>
    <row r="18" spans="3:9" x14ac:dyDescent="0.2">
      <c r="C18" s="213" t="s">
        <v>62</v>
      </c>
      <c r="D18" s="155"/>
      <c r="E18" s="214" t="s">
        <v>233</v>
      </c>
      <c r="F18" s="214" t="s">
        <v>206</v>
      </c>
      <c r="G18" s="215" t="s">
        <v>55</v>
      </c>
      <c r="H18" s="216"/>
      <c r="I18" s="215" t="s">
        <v>55</v>
      </c>
    </row>
    <row r="19" spans="3:9" ht="14.1" customHeight="1" x14ac:dyDescent="0.2">
      <c r="C19" s="359" t="s">
        <v>0</v>
      </c>
      <c r="D19" s="211"/>
      <c r="E19" s="360">
        <v>141090.6675127582</v>
      </c>
      <c r="F19" s="360">
        <v>135014.70985701116</v>
      </c>
      <c r="G19" s="474">
        <v>4.5002190221953252E-2</v>
      </c>
      <c r="H19" s="469"/>
      <c r="I19" s="474">
        <v>0.11085796068688425</v>
      </c>
    </row>
    <row r="20" spans="3:9" ht="14.1" customHeight="1" x14ac:dyDescent="0.2">
      <c r="C20" s="217" t="s">
        <v>2</v>
      </c>
      <c r="D20" s="218"/>
      <c r="E20" s="219">
        <v>64423.037465128335</v>
      </c>
      <c r="F20" s="219">
        <v>61087.989756136987</v>
      </c>
      <c r="G20" s="470">
        <v>5.4594163636826891E-2</v>
      </c>
      <c r="H20" s="471"/>
      <c r="I20" s="470">
        <v>0.11306597736340507</v>
      </c>
    </row>
    <row r="21" spans="3:9" ht="14.1" customHeight="1" x14ac:dyDescent="0.2">
      <c r="C21" s="359" t="s">
        <v>63</v>
      </c>
      <c r="D21" s="218"/>
      <c r="E21" s="360">
        <v>19619.8557996749</v>
      </c>
      <c r="F21" s="360">
        <v>17973.11478043826</v>
      </c>
      <c r="G21" s="474">
        <v>9.1622461624121784E-2</v>
      </c>
      <c r="H21" s="471"/>
      <c r="I21" s="474">
        <v>0.13251722617344397</v>
      </c>
    </row>
    <row r="22" spans="3:9" s="326" customFormat="1" ht="16.5" customHeight="1" thickBot="1" x14ac:dyDescent="0.25">
      <c r="C22" s="327" t="s">
        <v>214</v>
      </c>
      <c r="D22" s="220"/>
      <c r="E22" s="221">
        <v>28159.202318106582</v>
      </c>
      <c r="F22" s="221">
        <v>27363.364765804166</v>
      </c>
      <c r="G22" s="472">
        <v>2.9084053043687396E-2</v>
      </c>
      <c r="H22" s="473"/>
      <c r="I22" s="472">
        <v>7.7331926620804792E-2</v>
      </c>
    </row>
    <row r="25" spans="3:9" hidden="1" x14ac:dyDescent="0.2">
      <c r="C25" s="651" t="s">
        <v>61</v>
      </c>
      <c r="D25" s="651"/>
      <c r="E25" s="651"/>
      <c r="F25" s="651"/>
      <c r="G25" s="651"/>
      <c r="H25" s="651"/>
      <c r="I25" s="651"/>
    </row>
    <row r="26" spans="3:9" ht="24.95" customHeight="1" x14ac:dyDescent="0.2">
      <c r="C26" s="651" t="s">
        <v>77</v>
      </c>
      <c r="D26" s="651"/>
      <c r="E26" s="651"/>
      <c r="F26" s="651"/>
      <c r="G26" s="651"/>
      <c r="H26" s="651"/>
      <c r="I26" s="651"/>
    </row>
    <row r="27" spans="3:9" x14ac:dyDescent="0.2">
      <c r="C27" s="156"/>
      <c r="D27" s="152"/>
      <c r="E27" s="154"/>
      <c r="F27" s="154"/>
      <c r="G27" s="154"/>
      <c r="H27" s="154"/>
      <c r="I27" s="154"/>
    </row>
    <row r="28" spans="3:9" s="326" customFormat="1" ht="21" customHeight="1" x14ac:dyDescent="0.2">
      <c r="C28" s="157"/>
      <c r="D28" s="153"/>
      <c r="E28" s="654" t="s">
        <v>212</v>
      </c>
      <c r="F28" s="654"/>
      <c r="G28" s="654"/>
      <c r="H28" s="211"/>
      <c r="I28" s="212" t="s">
        <v>213</v>
      </c>
    </row>
    <row r="29" spans="3:9" x14ac:dyDescent="0.2">
      <c r="C29" s="213" t="s">
        <v>62</v>
      </c>
      <c r="D29" s="155"/>
      <c r="E29" s="214" t="s">
        <v>232</v>
      </c>
      <c r="F29" s="214" t="s">
        <v>225</v>
      </c>
      <c r="G29" s="215" t="s">
        <v>55</v>
      </c>
      <c r="H29" s="216"/>
      <c r="I29" s="215" t="s">
        <v>55</v>
      </c>
    </row>
    <row r="30" spans="3:9" ht="14.1" customHeight="1" x14ac:dyDescent="0.2">
      <c r="C30" s="359" t="s">
        <v>0</v>
      </c>
      <c r="D30" s="211"/>
      <c r="E30" s="360">
        <v>28760.019102274735</v>
      </c>
      <c r="F30" s="360">
        <v>26806.885525685047</v>
      </c>
      <c r="G30" s="474">
        <v>7.2859399303148817E-2</v>
      </c>
      <c r="H30" s="469"/>
      <c r="I30" s="625">
        <v>9.3295246206029248E-2</v>
      </c>
    </row>
    <row r="31" spans="3:9" ht="14.1" customHeight="1" x14ac:dyDescent="0.2">
      <c r="C31" s="217" t="s">
        <v>2</v>
      </c>
      <c r="D31" s="218"/>
      <c r="E31" s="219">
        <v>14200.500700949957</v>
      </c>
      <c r="F31" s="219">
        <v>13302.846564147489</v>
      </c>
      <c r="G31" s="470">
        <v>6.7478350026357256E-2</v>
      </c>
      <c r="H31" s="471"/>
      <c r="I31" s="464">
        <v>8.5999088164009363E-2</v>
      </c>
    </row>
    <row r="32" spans="3:9" ht="14.1" customHeight="1" x14ac:dyDescent="0.2">
      <c r="C32" s="359" t="s">
        <v>63</v>
      </c>
      <c r="D32" s="218"/>
      <c r="E32" s="360">
        <v>4264.7027399150211</v>
      </c>
      <c r="F32" s="360">
        <v>4335.7639382954185</v>
      </c>
      <c r="G32" s="474">
        <v>-1.6389545047126048E-2</v>
      </c>
      <c r="H32" s="471"/>
      <c r="I32" s="625">
        <v>-4.7889883917191511E-3</v>
      </c>
    </row>
    <row r="33" spans="3:9" s="326" customFormat="1" ht="15.75" customHeight="1" thickBot="1" x14ac:dyDescent="0.25">
      <c r="C33" s="327" t="s">
        <v>214</v>
      </c>
      <c r="D33" s="220"/>
      <c r="E33" s="221">
        <v>6061.9696553975791</v>
      </c>
      <c r="F33" s="221">
        <v>6175.4766800391244</v>
      </c>
      <c r="G33" s="472">
        <v>-1.8380285526529778E-2</v>
      </c>
      <c r="H33" s="473"/>
      <c r="I33" s="472">
        <v>-2.5337630987869453E-3</v>
      </c>
    </row>
    <row r="35" spans="3:9" hidden="1" x14ac:dyDescent="0.2">
      <c r="C35" s="651" t="s">
        <v>61</v>
      </c>
      <c r="D35" s="651"/>
      <c r="E35" s="651"/>
      <c r="F35" s="651"/>
      <c r="G35" s="651"/>
      <c r="H35" s="651"/>
      <c r="I35" s="651"/>
    </row>
    <row r="36" spans="3:9" ht="24.95" customHeight="1" x14ac:dyDescent="0.2">
      <c r="C36" s="651" t="s">
        <v>125</v>
      </c>
      <c r="D36" s="651"/>
      <c r="E36" s="651"/>
      <c r="F36" s="651"/>
      <c r="G36" s="651"/>
      <c r="H36" s="651"/>
      <c r="I36" s="651"/>
    </row>
    <row r="37" spans="3:9" x14ac:dyDescent="0.2">
      <c r="C37" s="156"/>
      <c r="D37" s="152"/>
      <c r="E37" s="154"/>
      <c r="F37" s="154"/>
      <c r="G37" s="154"/>
      <c r="H37" s="154"/>
      <c r="I37" s="154"/>
    </row>
    <row r="38" spans="3:9" s="326" customFormat="1" ht="21" customHeight="1" x14ac:dyDescent="0.2">
      <c r="C38" s="157"/>
      <c r="D38" s="153"/>
      <c r="E38" s="654" t="s">
        <v>212</v>
      </c>
      <c r="F38" s="654"/>
      <c r="G38" s="654"/>
      <c r="H38" s="211"/>
      <c r="I38" s="212" t="s">
        <v>213</v>
      </c>
    </row>
    <row r="39" spans="3:9" x14ac:dyDescent="0.2">
      <c r="C39" s="213" t="s">
        <v>62</v>
      </c>
      <c r="D39" s="155"/>
      <c r="E39" s="214" t="s">
        <v>232</v>
      </c>
      <c r="F39" s="214" t="s">
        <v>225</v>
      </c>
      <c r="G39" s="215" t="s">
        <v>55</v>
      </c>
      <c r="H39" s="216"/>
      <c r="I39" s="215" t="s">
        <v>55</v>
      </c>
    </row>
    <row r="40" spans="3:9" ht="14.1" customHeight="1" x14ac:dyDescent="0.2">
      <c r="C40" s="359" t="s">
        <v>0</v>
      </c>
      <c r="D40" s="211"/>
      <c r="E40" s="360">
        <v>19555.577536564728</v>
      </c>
      <c r="F40" s="360">
        <v>19927.125320276777</v>
      </c>
      <c r="G40" s="474">
        <v>-1.8645327800191114E-2</v>
      </c>
      <c r="H40" s="469"/>
      <c r="I40" s="474">
        <v>8.065221903581099E-2</v>
      </c>
    </row>
    <row r="41" spans="3:9" ht="14.1" customHeight="1" x14ac:dyDescent="0.2">
      <c r="C41" s="217" t="s">
        <v>2</v>
      </c>
      <c r="D41" s="218"/>
      <c r="E41" s="219">
        <v>7616.1665957393598</v>
      </c>
      <c r="F41" s="219">
        <v>8064.36819769876</v>
      </c>
      <c r="G41" s="470">
        <v>-5.557801813752733E-2</v>
      </c>
      <c r="H41" s="471"/>
      <c r="I41" s="464">
        <v>3.5479911970064171E-2</v>
      </c>
    </row>
    <row r="42" spans="3:9" ht="14.1" customHeight="1" x14ac:dyDescent="0.2">
      <c r="C42" s="359" t="s">
        <v>63</v>
      </c>
      <c r="D42" s="218"/>
      <c r="E42" s="360">
        <v>2211.3724307214279</v>
      </c>
      <c r="F42" s="360">
        <v>2783.3718403902139</v>
      </c>
      <c r="G42" s="474">
        <v>-0.20550592679294863</v>
      </c>
      <c r="H42" s="471"/>
      <c r="I42" s="625">
        <v>-0.17431300366852243</v>
      </c>
    </row>
    <row r="43" spans="3:9" s="326" customFormat="1" ht="17.25" customHeight="1" thickBot="1" x14ac:dyDescent="0.25">
      <c r="C43" s="327" t="s">
        <v>214</v>
      </c>
      <c r="D43" s="220"/>
      <c r="E43" s="221">
        <v>3257.5519755312253</v>
      </c>
      <c r="F43" s="221">
        <v>3899.2092785958994</v>
      </c>
      <c r="G43" s="472">
        <v>-0.16456087817264689</v>
      </c>
      <c r="H43" s="473"/>
      <c r="I43" s="472">
        <v>-0.10980865071855217</v>
      </c>
    </row>
  </sheetData>
  <mergeCells count="12">
    <mergeCell ref="C3:I3"/>
    <mergeCell ref="C4:I4"/>
    <mergeCell ref="E6:G6"/>
    <mergeCell ref="C14:I14"/>
    <mergeCell ref="C15:I15"/>
    <mergeCell ref="E38:G38"/>
    <mergeCell ref="E17:G17"/>
    <mergeCell ref="C25:I25"/>
    <mergeCell ref="C26:I26"/>
    <mergeCell ref="E28:G28"/>
    <mergeCell ref="C35:I35"/>
    <mergeCell ref="C36:I36"/>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59"/>
  <sheetViews>
    <sheetView showGridLines="0" zoomScale="90" zoomScaleNormal="90" zoomScaleSheetLayoutView="130" workbookViewId="0"/>
  </sheetViews>
  <sheetFormatPr baseColWidth="10" defaultColWidth="9.85546875" defaultRowHeight="15.75" x14ac:dyDescent="0.2"/>
  <cols>
    <col min="1" max="1" width="9.85546875" style="223"/>
    <col min="2" max="2" width="41.7109375" style="222" customWidth="1"/>
    <col min="3" max="3" width="2.42578125" style="379" customWidth="1"/>
    <col min="4" max="4" width="13.5703125" style="380" customWidth="1"/>
    <col min="5" max="5" width="17.140625" style="380" customWidth="1"/>
    <col min="6" max="6" width="10.7109375" style="380" customWidth="1"/>
    <col min="7" max="7" width="3.5703125" style="368" customWidth="1"/>
    <col min="8" max="8" width="44" style="379" customWidth="1"/>
    <col min="9" max="9" width="2.42578125" style="223" customWidth="1"/>
    <col min="10" max="10" width="11.7109375" style="222" bestFit="1" customWidth="1"/>
    <col min="11" max="11" width="11.7109375" style="223" bestFit="1" customWidth="1"/>
    <col min="12" max="12" width="10" style="222" bestFit="1" customWidth="1"/>
    <col min="13" max="16384" width="9.85546875" style="222"/>
  </cols>
  <sheetData>
    <row r="2" spans="2:19" ht="15" customHeight="1" x14ac:dyDescent="0.2">
      <c r="B2" s="657" t="s">
        <v>93</v>
      </c>
      <c r="C2" s="657"/>
      <c r="D2" s="657"/>
      <c r="E2" s="657"/>
      <c r="F2" s="657"/>
      <c r="G2" s="657"/>
      <c r="H2" s="657"/>
      <c r="I2" s="657"/>
      <c r="J2" s="657"/>
      <c r="K2" s="657"/>
      <c r="L2" s="657"/>
    </row>
    <row r="3" spans="2:19" ht="15" customHeight="1" x14ac:dyDescent="0.2">
      <c r="B3" s="657" t="s">
        <v>92</v>
      </c>
      <c r="C3" s="657"/>
      <c r="D3" s="657"/>
      <c r="E3" s="657"/>
      <c r="F3" s="657"/>
      <c r="G3" s="657"/>
      <c r="H3" s="657"/>
      <c r="I3" s="657"/>
      <c r="J3" s="657"/>
      <c r="K3" s="657"/>
      <c r="L3" s="657"/>
    </row>
    <row r="4" spans="2:19" ht="13.5" customHeight="1" x14ac:dyDescent="0.2">
      <c r="B4" s="658" t="s">
        <v>9</v>
      </c>
      <c r="C4" s="658"/>
      <c r="D4" s="658"/>
      <c r="E4" s="658"/>
      <c r="F4" s="658"/>
      <c r="G4" s="658"/>
      <c r="H4" s="658"/>
      <c r="I4" s="658"/>
      <c r="J4" s="658"/>
      <c r="K4" s="658"/>
      <c r="L4" s="658"/>
      <c r="M4" s="361"/>
      <c r="N4" s="361"/>
      <c r="O4" s="361"/>
      <c r="P4" s="361"/>
      <c r="Q4" s="361"/>
      <c r="R4" s="361"/>
      <c r="S4" s="361"/>
    </row>
    <row r="5" spans="2:19" ht="11.1" customHeight="1" x14ac:dyDescent="0.2">
      <c r="B5" s="223"/>
      <c r="C5" s="362"/>
      <c r="D5" s="363"/>
      <c r="E5" s="363"/>
      <c r="F5" s="363"/>
      <c r="G5" s="364"/>
      <c r="H5" s="365"/>
      <c r="J5" s="223"/>
      <c r="P5" s="461" t="s">
        <v>235</v>
      </c>
    </row>
    <row r="6" spans="2:19" ht="35.1" customHeight="1" x14ac:dyDescent="0.2">
      <c r="B6" s="366" t="s">
        <v>94</v>
      </c>
      <c r="C6" s="367"/>
      <c r="D6" s="461" t="str">
        <f>+$P$5</f>
        <v xml:space="preserve"> Sep-21</v>
      </c>
      <c r="E6" s="461" t="s">
        <v>237</v>
      </c>
      <c r="F6" s="461" t="s">
        <v>17</v>
      </c>
      <c r="H6" s="369" t="s">
        <v>95</v>
      </c>
      <c r="I6" s="370"/>
      <c r="J6" s="461" t="str">
        <f>+P5</f>
        <v xml:space="preserve"> Sep-21</v>
      </c>
      <c r="K6" s="461" t="str">
        <f>+E6</f>
        <v xml:space="preserve"> Dec-20</v>
      </c>
      <c r="L6" s="461" t="s">
        <v>17</v>
      </c>
    </row>
    <row r="7" spans="2:19" ht="30.75" customHeight="1" x14ac:dyDescent="0.2">
      <c r="B7" s="372" t="s">
        <v>162</v>
      </c>
      <c r="H7" s="372" t="s">
        <v>164</v>
      </c>
      <c r="P7" s="655" t="s">
        <v>236</v>
      </c>
      <c r="Q7" s="655"/>
      <c r="R7" s="655"/>
    </row>
    <row r="8" spans="2:19" ht="20.100000000000001" customHeight="1" x14ac:dyDescent="0.25">
      <c r="B8" s="659" t="s">
        <v>187</v>
      </c>
      <c r="H8" s="567" t="s">
        <v>175</v>
      </c>
      <c r="I8" s="373"/>
      <c r="J8" s="563">
        <v>2703.6060874918853</v>
      </c>
      <c r="K8" s="563">
        <v>5017</v>
      </c>
      <c r="L8" s="632">
        <f>+J8/K8-1</f>
        <v>-0.46111100508433622</v>
      </c>
    </row>
    <row r="9" spans="2:19" ht="20.100000000000001" customHeight="1" x14ac:dyDescent="0.25">
      <c r="B9" s="659"/>
      <c r="C9" s="371"/>
      <c r="D9" s="423">
        <v>50088.027773117428</v>
      </c>
      <c r="E9" s="423">
        <v>43497</v>
      </c>
      <c r="F9" s="631">
        <f>+D9/E9-1</f>
        <v>0.15152833007144006</v>
      </c>
      <c r="H9" s="485" t="s">
        <v>176</v>
      </c>
      <c r="I9" s="375"/>
      <c r="J9" s="425">
        <v>19755.363180184388</v>
      </c>
      <c r="K9" s="425">
        <v>17195</v>
      </c>
      <c r="L9" s="635">
        <f>J9/K9-1</f>
        <v>0.14890160978100542</v>
      </c>
    </row>
    <row r="10" spans="2:19" ht="20.100000000000001" customHeight="1" x14ac:dyDescent="0.25">
      <c r="B10" s="562" t="s">
        <v>188</v>
      </c>
      <c r="C10" s="373"/>
      <c r="D10" s="563">
        <v>8928.2286356894892</v>
      </c>
      <c r="E10" s="563">
        <v>11523</v>
      </c>
      <c r="F10" s="632">
        <f>+D10/E10-1</f>
        <v>-0.22518192869135734</v>
      </c>
      <c r="H10" s="567" t="s">
        <v>177</v>
      </c>
      <c r="I10" s="373"/>
      <c r="J10" s="563">
        <v>558.22569442548922</v>
      </c>
      <c r="K10" s="563">
        <v>560</v>
      </c>
      <c r="L10" s="632"/>
    </row>
    <row r="11" spans="2:19" ht="20.100000000000001" customHeight="1" x14ac:dyDescent="0.25">
      <c r="B11" s="588" t="s">
        <v>189</v>
      </c>
      <c r="C11" s="371"/>
      <c r="D11" s="423">
        <v>13634.26614914126</v>
      </c>
      <c r="E11" s="423">
        <v>9727</v>
      </c>
      <c r="F11" s="633">
        <f>+D11/E11-1</f>
        <v>0.40169282914991888</v>
      </c>
      <c r="H11" s="485" t="s">
        <v>178</v>
      </c>
      <c r="I11" s="375"/>
      <c r="J11" s="425">
        <v>25408.850457555585</v>
      </c>
      <c r="K11" s="425">
        <v>20073</v>
      </c>
      <c r="L11" s="635">
        <f>+J11/K11-1</f>
        <v>0.26582227158648863</v>
      </c>
    </row>
    <row r="12" spans="2:19" ht="20.100000000000001" customHeight="1" x14ac:dyDescent="0.25">
      <c r="B12" s="562" t="s">
        <v>190</v>
      </c>
      <c r="C12" s="373"/>
      <c r="D12" s="563">
        <v>6608.2059695797452</v>
      </c>
      <c r="E12" s="563">
        <v>7693</v>
      </c>
      <c r="F12" s="632">
        <f>+D12/E12-1</f>
        <v>-0.14101053300666255</v>
      </c>
      <c r="H12" s="568" t="s">
        <v>179</v>
      </c>
      <c r="I12" s="373"/>
      <c r="J12" s="569">
        <v>48426.045419657341</v>
      </c>
      <c r="K12" s="569">
        <v>42845</v>
      </c>
      <c r="L12" s="637">
        <f>J12/K12-1</f>
        <v>0.13026130049381113</v>
      </c>
    </row>
    <row r="13" spans="2:19" ht="20.100000000000001" customHeight="1" x14ac:dyDescent="0.25">
      <c r="B13" s="374" t="s">
        <v>191</v>
      </c>
      <c r="C13" s="375"/>
      <c r="D13" s="424">
        <v>79258.728527527928</v>
      </c>
      <c r="E13" s="424">
        <v>72440</v>
      </c>
      <c r="F13" s="634">
        <f>+D13/E13-1</f>
        <v>9.4129328099502141E-2</v>
      </c>
      <c r="H13" s="372" t="s">
        <v>166</v>
      </c>
      <c r="L13" s="638"/>
    </row>
    <row r="14" spans="2:19" ht="20.100000000000001" customHeight="1" x14ac:dyDescent="0.25">
      <c r="B14" s="564" t="s">
        <v>165</v>
      </c>
      <c r="C14" s="373"/>
      <c r="D14" s="563"/>
      <c r="E14" s="563"/>
      <c r="F14" s="632"/>
      <c r="H14" s="567" t="s">
        <v>180</v>
      </c>
      <c r="I14" s="373"/>
      <c r="J14" s="563">
        <v>82690.015032654774</v>
      </c>
      <c r="K14" s="563">
        <v>82461</v>
      </c>
      <c r="L14" s="632">
        <f>+J14/K14-1</f>
        <v>2.777252672836461E-3</v>
      </c>
    </row>
    <row r="15" spans="2:19" ht="19.5" customHeight="1" x14ac:dyDescent="0.25">
      <c r="B15" s="588" t="s">
        <v>192</v>
      </c>
      <c r="C15" s="371"/>
      <c r="D15" s="423">
        <v>109888.48174025072</v>
      </c>
      <c r="E15" s="423">
        <v>109551</v>
      </c>
      <c r="F15" s="633">
        <f t="shared" ref="F15:F21" si="0">+D15/E15-1</f>
        <v>3.0805902296713317E-3</v>
      </c>
      <c r="H15" s="485" t="s">
        <v>186</v>
      </c>
      <c r="I15" s="375"/>
      <c r="J15" s="425">
        <v>838.08400519783117</v>
      </c>
      <c r="K15" s="425">
        <v>746</v>
      </c>
      <c r="L15" s="635"/>
    </row>
    <row r="16" spans="2:19" ht="19.5" customHeight="1" x14ac:dyDescent="0.25">
      <c r="B16" s="562" t="s">
        <v>193</v>
      </c>
      <c r="C16" s="373"/>
      <c r="D16" s="563">
        <v>-50812.69995025079</v>
      </c>
      <c r="E16" s="563">
        <v>-50091</v>
      </c>
      <c r="F16" s="632">
        <f>D16/E16-1</f>
        <v>1.4407776851146803E-2</v>
      </c>
      <c r="H16" s="567" t="s">
        <v>181</v>
      </c>
      <c r="I16" s="373"/>
      <c r="J16" s="563">
        <v>14391.283821350438</v>
      </c>
      <c r="K16" s="563">
        <v>14557</v>
      </c>
      <c r="L16" s="632">
        <f>+J16/K16-1</f>
        <v>-1.1383951270836135E-2</v>
      </c>
    </row>
    <row r="17" spans="1:12" ht="18" customHeight="1" x14ac:dyDescent="0.25">
      <c r="B17" s="374" t="s">
        <v>194</v>
      </c>
      <c r="C17" s="375"/>
      <c r="D17" s="424">
        <v>59075.781789999928</v>
      </c>
      <c r="E17" s="424">
        <v>59460</v>
      </c>
      <c r="F17" s="634">
        <f>+D17/E17-1</f>
        <v>-6.4617929700651056E-3</v>
      </c>
      <c r="H17" s="493" t="s">
        <v>182</v>
      </c>
      <c r="I17" s="373"/>
      <c r="J17" s="488">
        <v>146345.42827886037</v>
      </c>
      <c r="K17" s="488">
        <v>140609</v>
      </c>
      <c r="L17" s="639">
        <f>+J17/K17-1</f>
        <v>4.0797020666247352E-2</v>
      </c>
    </row>
    <row r="18" spans="1:12" ht="20.100000000000001" customHeight="1" x14ac:dyDescent="0.25">
      <c r="B18" s="562" t="s">
        <v>195</v>
      </c>
      <c r="C18" s="373"/>
      <c r="D18" s="563">
        <v>1373.7190580646161</v>
      </c>
      <c r="E18" s="563">
        <v>1278</v>
      </c>
      <c r="F18" s="632">
        <f>D18/E18-1</f>
        <v>7.4897541521608879E-2</v>
      </c>
      <c r="H18" s="570" t="s">
        <v>127</v>
      </c>
      <c r="I18" s="373"/>
      <c r="J18" s="563"/>
      <c r="K18" s="563"/>
      <c r="L18" s="632"/>
    </row>
    <row r="19" spans="1:12" ht="20.100000000000001" customHeight="1" x14ac:dyDescent="0.25">
      <c r="B19" s="588" t="s">
        <v>196</v>
      </c>
      <c r="C19" s="371"/>
      <c r="D19" s="423">
        <v>7372.1053285577209</v>
      </c>
      <c r="E19" s="423">
        <v>7623</v>
      </c>
      <c r="F19" s="633">
        <f t="shared" si="0"/>
        <v>-3.291285208478012E-2</v>
      </c>
      <c r="H19" s="485" t="s">
        <v>123</v>
      </c>
      <c r="I19" s="373"/>
      <c r="J19" s="425">
        <v>5916.8805777348844</v>
      </c>
      <c r="K19" s="425">
        <v>5583</v>
      </c>
      <c r="L19" s="635">
        <f>+J19/K19-1</f>
        <v>5.9803076792922072E-2</v>
      </c>
    </row>
    <row r="20" spans="1:12" ht="20.100000000000001" customHeight="1" x14ac:dyDescent="0.25">
      <c r="B20" s="562" t="s">
        <v>163</v>
      </c>
      <c r="C20" s="373"/>
      <c r="D20" s="563">
        <v>102541.64505710721</v>
      </c>
      <c r="E20" s="563">
        <v>103971</v>
      </c>
      <c r="F20" s="632">
        <f>D20/E20-1</f>
        <v>-1.3747631001844729E-2</v>
      </c>
      <c r="H20" s="567" t="s">
        <v>183</v>
      </c>
      <c r="I20" s="373"/>
      <c r="J20" s="563">
        <v>116827.79396650493</v>
      </c>
      <c r="K20" s="563">
        <v>116874</v>
      </c>
      <c r="L20" s="632">
        <f>+J20/K20-1</f>
        <v>-3.9534912380057019E-4</v>
      </c>
    </row>
    <row r="21" spans="1:12" ht="20.100000000000001" customHeight="1" x14ac:dyDescent="0.25">
      <c r="B21" s="376" t="s">
        <v>197</v>
      </c>
      <c r="C21" s="375"/>
      <c r="D21" s="425">
        <v>19468.122542587585</v>
      </c>
      <c r="E21" s="425">
        <v>18294</v>
      </c>
      <c r="F21" s="635">
        <f t="shared" si="0"/>
        <v>6.418074464783996E-2</v>
      </c>
      <c r="H21" s="571" t="s">
        <v>184</v>
      </c>
      <c r="I21" s="373"/>
      <c r="J21" s="488">
        <v>122744.67454423982</v>
      </c>
      <c r="K21" s="488">
        <v>122457</v>
      </c>
      <c r="L21" s="639">
        <f>+J21/K21-1</f>
        <v>2.3491882394621744E-3</v>
      </c>
    </row>
    <row r="22" spans="1:12" ht="20.100000000000001" customHeight="1" thickBot="1" x14ac:dyDescent="0.3">
      <c r="B22" s="565" t="s">
        <v>198</v>
      </c>
      <c r="C22" s="371"/>
      <c r="D22" s="566">
        <v>269090.10230384499</v>
      </c>
      <c r="E22" s="566">
        <v>263066</v>
      </c>
      <c r="F22" s="636">
        <f>+D22/E22-1</f>
        <v>2.2899585289794189E-2</v>
      </c>
      <c r="H22" s="565" t="s">
        <v>185</v>
      </c>
      <c r="I22" s="371"/>
      <c r="J22" s="566">
        <v>269090.10282310017</v>
      </c>
      <c r="K22" s="566">
        <v>263066</v>
      </c>
      <c r="L22" s="636">
        <f>+J22/K22-1</f>
        <v>2.2899587263653043E-2</v>
      </c>
    </row>
    <row r="23" spans="1:12" ht="20.100000000000001" customHeight="1" x14ac:dyDescent="0.2"/>
    <row r="24" spans="1:12" s="489" customFormat="1" ht="25.5" customHeight="1" x14ac:dyDescent="0.25">
      <c r="A24" s="445"/>
      <c r="C24" s="490"/>
      <c r="D24" s="491"/>
      <c r="E24" s="491"/>
      <c r="F24" s="491"/>
      <c r="G24" s="419"/>
      <c r="H24" s="492"/>
      <c r="I24" s="371"/>
      <c r="J24" s="486"/>
      <c r="K24" s="486"/>
      <c r="L24" s="487"/>
    </row>
    <row r="25" spans="1:12" ht="20.100000000000001" customHeight="1" x14ac:dyDescent="0.2">
      <c r="B25" s="381"/>
      <c r="C25" s="382"/>
      <c r="D25" s="655" t="str">
        <f>+P7</f>
        <v xml:space="preserve">        September 30, 2021</v>
      </c>
      <c r="E25" s="655"/>
      <c r="F25" s="655"/>
      <c r="G25" s="383"/>
      <c r="H25" s="384"/>
      <c r="I25" s="385"/>
      <c r="J25" s="223"/>
    </row>
    <row r="26" spans="1:12" ht="35.1" customHeight="1" x14ac:dyDescent="0.25">
      <c r="B26" s="366" t="s">
        <v>96</v>
      </c>
      <c r="C26" s="367"/>
      <c r="D26" s="452" t="s">
        <v>141</v>
      </c>
      <c r="E26" s="386" t="s">
        <v>142</v>
      </c>
      <c r="F26" s="386" t="s">
        <v>69</v>
      </c>
      <c r="G26" s="387"/>
      <c r="H26" s="656" t="s">
        <v>54</v>
      </c>
      <c r="I26" s="656"/>
      <c r="J26" s="656"/>
      <c r="K26" s="656"/>
      <c r="L26" s="656"/>
    </row>
    <row r="27" spans="1:12" ht="20.100000000000001" customHeight="1" x14ac:dyDescent="0.2">
      <c r="B27" s="572" t="s">
        <v>53</v>
      </c>
      <c r="C27" s="382"/>
      <c r="D27" s="389"/>
      <c r="E27" s="390"/>
      <c r="F27" s="391"/>
      <c r="G27" s="391"/>
      <c r="H27" s="392"/>
      <c r="I27" s="393"/>
    </row>
    <row r="28" spans="1:12" ht="20.100000000000001" customHeight="1" x14ac:dyDescent="0.25">
      <c r="B28" s="573" t="s">
        <v>49</v>
      </c>
      <c r="C28" s="382"/>
      <c r="D28" s="599">
        <v>0.53375579811550544</v>
      </c>
      <c r="E28" s="599">
        <v>9.5137841937784073E-2</v>
      </c>
      <c r="F28" s="599">
        <v>7.4089432489194251E-2</v>
      </c>
      <c r="G28" s="391"/>
      <c r="H28" s="392"/>
      <c r="I28" s="394"/>
    </row>
    <row r="29" spans="1:12" ht="20.100000000000001" customHeight="1" x14ac:dyDescent="0.25">
      <c r="B29" s="395" t="s">
        <v>43</v>
      </c>
      <c r="C29" s="382"/>
      <c r="D29" s="600">
        <v>0.27445874117000868</v>
      </c>
      <c r="E29" s="600">
        <v>0</v>
      </c>
      <c r="F29" s="600">
        <v>2.8825164194920875E-2</v>
      </c>
      <c r="G29" s="391"/>
      <c r="H29" s="392"/>
      <c r="I29" s="394"/>
    </row>
    <row r="30" spans="1:12" ht="20.100000000000001" customHeight="1" x14ac:dyDescent="0.25">
      <c r="B30" s="573" t="s">
        <v>50</v>
      </c>
      <c r="C30" s="382"/>
      <c r="D30" s="599">
        <v>1.7772032871177228E-2</v>
      </c>
      <c r="E30" s="599">
        <v>0</v>
      </c>
      <c r="F30" s="599">
        <v>4.0397283282577627E-2</v>
      </c>
      <c r="G30" s="391"/>
      <c r="H30" s="392"/>
      <c r="I30" s="394"/>
    </row>
    <row r="31" spans="1:12" ht="20.100000000000001" customHeight="1" x14ac:dyDescent="0.25">
      <c r="B31" s="395" t="s">
        <v>51</v>
      </c>
      <c r="C31" s="382"/>
      <c r="D31" s="600">
        <v>0.15001886103774512</v>
      </c>
      <c r="E31" s="600">
        <v>0.5549200003361221</v>
      </c>
      <c r="F31" s="600">
        <v>7.4980889551695726E-2</v>
      </c>
      <c r="G31" s="391"/>
      <c r="H31" s="392"/>
      <c r="I31" s="394"/>
    </row>
    <row r="32" spans="1:12" ht="20.100000000000001" customHeight="1" x14ac:dyDescent="0.25">
      <c r="B32" s="573" t="s">
        <v>48</v>
      </c>
      <c r="C32" s="382"/>
      <c r="D32" s="599">
        <v>1.7025895937844076E-2</v>
      </c>
      <c r="E32" s="599">
        <v>0</v>
      </c>
      <c r="F32" s="599">
        <v>6.5638386554621855E-2</v>
      </c>
      <c r="G32" s="391"/>
      <c r="H32" s="392"/>
      <c r="I32" s="394"/>
    </row>
    <row r="33" spans="1:11" ht="20.100000000000001" customHeight="1" x14ac:dyDescent="0.25">
      <c r="B33" s="395" t="s">
        <v>52</v>
      </c>
      <c r="C33" s="382"/>
      <c r="D33" s="600">
        <v>6.9686708677193796E-3</v>
      </c>
      <c r="E33" s="600">
        <v>0</v>
      </c>
      <c r="F33" s="600">
        <v>0.47482142857142862</v>
      </c>
      <c r="G33" s="391"/>
      <c r="H33" s="392"/>
      <c r="I33" s="394"/>
    </row>
    <row r="34" spans="1:11" ht="20.100000000000001" customHeight="1" thickBot="1" x14ac:dyDescent="0.3">
      <c r="B34" s="377" t="s">
        <v>70</v>
      </c>
      <c r="C34" s="382"/>
      <c r="D34" s="396">
        <v>0.99999999999999989</v>
      </c>
      <c r="E34" s="397">
        <v>6.2397645345142957E-2</v>
      </c>
      <c r="F34" s="397">
        <v>6.3849898541359709E-2</v>
      </c>
      <c r="G34" s="391"/>
      <c r="H34" s="392"/>
      <c r="I34" s="398"/>
    </row>
    <row r="35" spans="1:11" ht="18" customHeight="1" x14ac:dyDescent="0.2">
      <c r="B35" s="399" t="s">
        <v>224</v>
      </c>
      <c r="C35" s="392"/>
      <c r="D35" s="391"/>
      <c r="E35" s="391"/>
      <c r="F35" s="391"/>
      <c r="G35" s="391"/>
      <c r="H35" s="392"/>
      <c r="I35" s="398"/>
    </row>
    <row r="36" spans="1:11" ht="18" customHeight="1" x14ac:dyDescent="0.2">
      <c r="B36" s="399" t="s">
        <v>143</v>
      </c>
      <c r="C36" s="392"/>
      <c r="D36" s="391"/>
      <c r="E36" s="391"/>
      <c r="F36" s="391"/>
      <c r="G36" s="391"/>
      <c r="H36" s="392"/>
      <c r="I36" s="398"/>
    </row>
    <row r="37" spans="1:11" ht="11.1" customHeight="1" x14ac:dyDescent="0.2">
      <c r="B37" s="398"/>
      <c r="C37" s="392"/>
      <c r="D37" s="400"/>
      <c r="E37" s="400"/>
      <c r="F37" s="400"/>
      <c r="G37" s="401"/>
      <c r="H37" s="402"/>
      <c r="I37" s="403"/>
    </row>
    <row r="38" spans="1:11" ht="11.1" customHeight="1" x14ac:dyDescent="0.2">
      <c r="D38" s="363"/>
      <c r="G38" s="380"/>
      <c r="I38" s="222"/>
    </row>
    <row r="39" spans="1:11" ht="35.1" customHeight="1" x14ac:dyDescent="0.2">
      <c r="B39" s="366" t="s">
        <v>158</v>
      </c>
      <c r="C39" s="404"/>
      <c r="D39" s="453" t="s">
        <v>238</v>
      </c>
      <c r="E39" s="453" t="s">
        <v>239</v>
      </c>
      <c r="F39" s="453" t="s">
        <v>55</v>
      </c>
      <c r="G39" s="380"/>
      <c r="I39" s="222"/>
    </row>
    <row r="40" spans="1:11" ht="20.25" customHeight="1" x14ac:dyDescent="0.25">
      <c r="B40" s="573" t="s">
        <v>144</v>
      </c>
      <c r="C40" s="405"/>
      <c r="D40" s="601">
        <v>32542.273678813111</v>
      </c>
      <c r="E40" s="601">
        <v>42194.34633648672</v>
      </c>
      <c r="F40" s="604">
        <v>-0.22875274760038578</v>
      </c>
      <c r="G40" s="380"/>
      <c r="I40" s="222"/>
    </row>
    <row r="41" spans="1:11" ht="32.25" customHeight="1" x14ac:dyDescent="0.25">
      <c r="B41" s="395" t="s">
        <v>145</v>
      </c>
      <c r="C41" s="395"/>
      <c r="D41" s="602">
        <v>0.85327301120164478</v>
      </c>
      <c r="E41" s="602">
        <v>1.1298469399082982</v>
      </c>
      <c r="F41" s="605"/>
      <c r="G41" s="380"/>
      <c r="I41" s="222"/>
    </row>
    <row r="42" spans="1:11" ht="35.25" customHeight="1" x14ac:dyDescent="0.25">
      <c r="B42" s="573" t="s">
        <v>146</v>
      </c>
      <c r="C42" s="405"/>
      <c r="D42" s="602">
        <v>7.0271334333442041</v>
      </c>
      <c r="E42" s="602">
        <v>5.4554582241674288</v>
      </c>
      <c r="F42" s="606"/>
      <c r="G42" s="380"/>
      <c r="I42" s="222"/>
    </row>
    <row r="43" spans="1:11" s="330" customFormat="1" ht="20.25" customHeight="1" thickBot="1" x14ac:dyDescent="0.3">
      <c r="A43" s="329"/>
      <c r="B43" s="378" t="s">
        <v>147</v>
      </c>
      <c r="C43" s="378"/>
      <c r="D43" s="603">
        <v>0.41548311718411318</v>
      </c>
      <c r="E43" s="603">
        <v>0.42689315966566349</v>
      </c>
      <c r="F43" s="378"/>
      <c r="G43" s="406"/>
      <c r="H43" s="407"/>
      <c r="K43" s="329"/>
    </row>
    <row r="44" spans="1:11" ht="18" customHeight="1" x14ac:dyDescent="0.2">
      <c r="B44" s="399" t="s">
        <v>148</v>
      </c>
      <c r="C44" s="405"/>
      <c r="D44" s="408"/>
      <c r="E44" s="408"/>
      <c r="F44" s="405"/>
      <c r="G44" s="380"/>
      <c r="I44" s="222"/>
    </row>
    <row r="45" spans="1:11" ht="18" customHeight="1" x14ac:dyDescent="0.2">
      <c r="B45" s="399" t="s">
        <v>149</v>
      </c>
      <c r="D45" s="363"/>
      <c r="G45" s="380"/>
      <c r="I45" s="222"/>
    </row>
    <row r="46" spans="1:11" ht="18" customHeight="1" x14ac:dyDescent="0.2">
      <c r="B46" s="399" t="s">
        <v>150</v>
      </c>
      <c r="D46" s="363"/>
      <c r="G46" s="380"/>
      <c r="I46" s="222"/>
    </row>
    <row r="47" spans="1:11" x14ac:dyDescent="0.2">
      <c r="B47" s="398"/>
      <c r="D47" s="363"/>
      <c r="G47" s="380"/>
      <c r="I47" s="222"/>
    </row>
    <row r="48" spans="1:11" ht="78.75" x14ac:dyDescent="0.2">
      <c r="B48" s="366" t="s">
        <v>54</v>
      </c>
      <c r="C48" s="409"/>
      <c r="D48" s="410">
        <v>2021</v>
      </c>
      <c r="E48" s="410">
        <v>2022</v>
      </c>
      <c r="F48" s="410">
        <v>2023</v>
      </c>
      <c r="G48" s="410">
        <v>2024</v>
      </c>
      <c r="H48" s="410">
        <v>2025</v>
      </c>
      <c r="I48" s="410" t="s">
        <v>248</v>
      </c>
    </row>
    <row r="49" spans="2:9" ht="16.5" thickBot="1" x14ac:dyDescent="0.25">
      <c r="B49" s="411" t="s">
        <v>11</v>
      </c>
      <c r="C49" s="412"/>
      <c r="D49" s="413">
        <v>4.7393577833089971E-3</v>
      </c>
      <c r="E49" s="413">
        <v>2.6015337898434025E-2</v>
      </c>
      <c r="F49" s="413">
        <v>9.8772854019851114E-2</v>
      </c>
      <c r="G49" s="413">
        <v>0</v>
      </c>
      <c r="H49" s="413">
        <v>2.1278215818474448E-2</v>
      </c>
      <c r="I49" s="413">
        <v>0.84919423447993159</v>
      </c>
    </row>
    <row r="50" spans="2:9" x14ac:dyDescent="0.2">
      <c r="F50" s="414"/>
      <c r="G50" s="415"/>
    </row>
    <row r="51" spans="2:9" x14ac:dyDescent="0.2">
      <c r="D51" s="416"/>
      <c r="E51" s="416"/>
      <c r="G51" s="417"/>
    </row>
    <row r="52" spans="2:9" x14ac:dyDescent="0.2">
      <c r="E52" s="416"/>
      <c r="G52" s="418"/>
    </row>
    <row r="53" spans="2:9" x14ac:dyDescent="0.2">
      <c r="G53" s="419"/>
    </row>
    <row r="54" spans="2:9" x14ac:dyDescent="0.2">
      <c r="E54" s="420"/>
      <c r="G54" s="417"/>
    </row>
    <row r="59" spans="2:9" x14ac:dyDescent="0.2">
      <c r="D59" s="421"/>
    </row>
  </sheetData>
  <mergeCells count="7">
    <mergeCell ref="P7:R7"/>
    <mergeCell ref="D25:F25"/>
    <mergeCell ref="H26:L26"/>
    <mergeCell ref="B2:L2"/>
    <mergeCell ref="B3:L3"/>
    <mergeCell ref="B4:L4"/>
    <mergeCell ref="B8:B9"/>
  </mergeCells>
  <pageMargins left="0.18" right="0.3" top="0.78740157480314965" bottom="0.23622047244094491" header="0" footer="0"/>
  <pageSetup scale="68" orientation="portrait" horizontalDpi="300" verticalDpi="300" r:id="rId1"/>
  <headerFooter alignWithMargins="0"/>
  <customProperties>
    <customPr name="EpmWorksheetKeyString_GUID" r:id="rId2"/>
  </customProperties>
  <ignoredErrors>
    <ignoredError sqref="F16:F18 F19:F20" formula="1"/>
  </ignoredErrors>
  <drawing r:id="rId3"/>
  <legacyDrawing r:id="rId4"/>
  <oleObjects>
    <mc:AlternateContent xmlns:mc="http://schemas.openxmlformats.org/markup-compatibility/2006">
      <mc:Choice Requires="x14">
        <oleObject progId="Word.Picture.8" shapeId="30721" r:id="rId5">
          <objectPr defaultSize="0" autoPict="0" r:id="rId6">
            <anchor moveWithCells="1" sizeWithCells="1">
              <from>
                <xdr:col>7</xdr:col>
                <xdr:colOff>0</xdr:colOff>
                <xdr:row>32</xdr:row>
                <xdr:rowOff>0</xdr:rowOff>
              </from>
              <to>
                <xdr:col>7</xdr:col>
                <xdr:colOff>0</xdr:colOff>
                <xdr:row>32</xdr:row>
                <xdr:rowOff>0</xdr:rowOff>
              </to>
            </anchor>
          </objectPr>
        </oleObject>
      </mc:Choice>
      <mc:Fallback>
        <oleObject progId="Word.Picture.8" shapeId="30721" r:id="rId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37"/>
  <sheetViews>
    <sheetView showGridLines="0" view="pageBreakPreview" zoomScale="110" zoomScaleNormal="100" zoomScaleSheetLayoutView="110" workbookViewId="0">
      <selection activeCell="C7" sqref="C7"/>
    </sheetView>
  </sheetViews>
  <sheetFormatPr baseColWidth="10" defaultColWidth="9.85546875" defaultRowHeight="11.25" x14ac:dyDescent="0.2"/>
  <cols>
    <col min="1" max="1" width="42.7109375" style="1" customWidth="1"/>
    <col min="2" max="2" width="1.7109375" style="33" customWidth="1"/>
    <col min="3" max="5" width="7.7109375" style="32" customWidth="1"/>
    <col min="6" max="6" width="7.7109375" style="33" customWidth="1"/>
    <col min="7" max="7" width="7.7109375" style="32" customWidth="1"/>
    <col min="8" max="8" width="7.7109375" style="32" hidden="1" customWidth="1"/>
    <col min="9" max="9" width="2.7109375" style="32" customWidth="1"/>
    <col min="10" max="11" width="7.7109375" style="32" customWidth="1"/>
    <col min="12" max="12" width="7.5703125" style="32" customWidth="1"/>
    <col min="13" max="14" width="7.7109375" style="32" customWidth="1"/>
    <col min="15" max="15" width="7.7109375" style="32" hidden="1" customWidth="1"/>
    <col min="16" max="16" width="11.7109375" style="32" customWidth="1"/>
    <col min="17" max="17" width="9.85546875" style="32"/>
    <col min="18" max="18" width="10.85546875" style="32" bestFit="1" customWidth="1"/>
    <col min="19" max="19" width="10" style="32" bestFit="1" customWidth="1"/>
    <col min="20" max="16384" width="9.85546875" style="32"/>
  </cols>
  <sheetData>
    <row r="1" spans="1:27" s="38" customFormat="1" ht="11.1" customHeight="1" x14ac:dyDescent="0.2">
      <c r="A1" s="651" t="s">
        <v>42</v>
      </c>
      <c r="B1" s="651"/>
      <c r="C1" s="651"/>
      <c r="D1" s="651"/>
      <c r="E1" s="651"/>
      <c r="F1" s="651"/>
      <c r="G1" s="651"/>
      <c r="H1" s="651"/>
      <c r="I1" s="651"/>
      <c r="J1" s="651"/>
      <c r="K1" s="651"/>
      <c r="L1" s="651"/>
      <c r="M1" s="651"/>
      <c r="N1" s="651"/>
      <c r="O1" s="179"/>
      <c r="P1" s="47"/>
    </row>
    <row r="2" spans="1:27" s="38" customFormat="1" ht="11.1" customHeight="1" x14ac:dyDescent="0.2">
      <c r="A2" s="660" t="s">
        <v>8</v>
      </c>
      <c r="B2" s="660"/>
      <c r="C2" s="660"/>
      <c r="D2" s="660"/>
      <c r="E2" s="660"/>
      <c r="F2" s="660"/>
      <c r="G2" s="660"/>
      <c r="H2" s="660"/>
      <c r="I2" s="660"/>
      <c r="J2" s="660"/>
      <c r="K2" s="660"/>
      <c r="L2" s="660"/>
      <c r="M2" s="660"/>
      <c r="N2" s="660"/>
      <c r="O2" s="180"/>
      <c r="P2" s="39"/>
    </row>
    <row r="3" spans="1:27" s="38" customFormat="1" ht="11.1" customHeight="1" x14ac:dyDescent="0.2">
      <c r="A3" s="662" t="s">
        <v>9</v>
      </c>
      <c r="B3" s="662"/>
      <c r="C3" s="662"/>
      <c r="D3" s="662"/>
      <c r="E3" s="662"/>
      <c r="F3" s="662"/>
      <c r="G3" s="662"/>
      <c r="H3" s="662"/>
      <c r="I3" s="662"/>
      <c r="J3" s="662"/>
      <c r="K3" s="662"/>
      <c r="L3" s="662"/>
      <c r="M3" s="662"/>
      <c r="N3" s="662"/>
      <c r="O3" s="662"/>
      <c r="P3" s="40"/>
    </row>
    <row r="4" spans="1:27" s="38" customFormat="1" ht="11.1" customHeight="1" x14ac:dyDescent="0.2">
      <c r="A4" s="124"/>
      <c r="B4" s="42"/>
      <c r="C4" s="41"/>
      <c r="D4" s="41"/>
      <c r="E4" s="41"/>
      <c r="F4" s="42"/>
      <c r="G4" s="41"/>
      <c r="H4" s="41"/>
      <c r="I4" s="42"/>
      <c r="J4" s="43"/>
      <c r="K4" s="43"/>
      <c r="L4" s="31"/>
    </row>
    <row r="5" spans="1:27" s="38" customFormat="1" ht="15" customHeight="1" x14ac:dyDescent="0.2">
      <c r="A5" s="124"/>
      <c r="B5" s="42"/>
      <c r="C5" s="664" t="e">
        <f>+#REF!</f>
        <v>#REF!</v>
      </c>
      <c r="D5" s="664"/>
      <c r="E5" s="664"/>
      <c r="F5" s="664"/>
      <c r="G5" s="664"/>
      <c r="H5" s="181"/>
      <c r="I5" s="42"/>
      <c r="J5" s="664" t="e">
        <f>+#REF!</f>
        <v>#REF!</v>
      </c>
      <c r="K5" s="664"/>
      <c r="L5" s="664"/>
      <c r="M5" s="664"/>
      <c r="N5" s="664"/>
      <c r="O5" s="181"/>
    </row>
    <row r="6" spans="1:27" s="95" customFormat="1" ht="15" customHeight="1" x14ac:dyDescent="0.2">
      <c r="A6" s="125"/>
      <c r="B6" s="94"/>
      <c r="C6" s="101" t="e">
        <f>+#REF!</f>
        <v>#REF!</v>
      </c>
      <c r="D6" s="46" t="s">
        <v>3</v>
      </c>
      <c r="E6" s="101" t="e">
        <f>+#REF!</f>
        <v>#REF!</v>
      </c>
      <c r="F6" s="46" t="s">
        <v>3</v>
      </c>
      <c r="G6" s="97" t="s">
        <v>17</v>
      </c>
      <c r="H6" s="46" t="s">
        <v>33</v>
      </c>
      <c r="I6" s="45"/>
      <c r="J6" s="101" t="e">
        <f>+C6</f>
        <v>#REF!</v>
      </c>
      <c r="K6" s="46" t="s">
        <v>3</v>
      </c>
      <c r="L6" s="101" t="e">
        <f>+E6</f>
        <v>#REF!</v>
      </c>
      <c r="M6" s="46" t="s">
        <v>3</v>
      </c>
      <c r="N6" s="97" t="s">
        <v>17</v>
      </c>
      <c r="O6" s="46" t="s">
        <v>33</v>
      </c>
      <c r="Q6" s="96"/>
      <c r="R6" s="96"/>
    </row>
    <row r="7" spans="1:27" s="38" customFormat="1" ht="12.95" customHeight="1" x14ac:dyDescent="0.2">
      <c r="A7" s="13" t="s">
        <v>0</v>
      </c>
      <c r="B7" s="49"/>
      <c r="C7" s="159" t="e">
        <v>#REF!</v>
      </c>
      <c r="D7" s="14" t="e">
        <v>#REF!</v>
      </c>
      <c r="E7" s="159" t="e">
        <v>#REF!</v>
      </c>
      <c r="F7" s="14" t="e">
        <v>#REF!</v>
      </c>
      <c r="G7" s="14" t="e">
        <v>#REF!</v>
      </c>
      <c r="H7" s="14" t="e">
        <v>#REF!</v>
      </c>
      <c r="I7" s="35"/>
      <c r="J7" s="159" t="e">
        <v>#REF!</v>
      </c>
      <c r="K7" s="14" t="e">
        <v>#REF!</v>
      </c>
      <c r="L7" s="159" t="e">
        <v>#REF!</v>
      </c>
      <c r="M7" s="14" t="e">
        <v>#REF!</v>
      </c>
      <c r="N7" s="14" t="e">
        <v>#REF!</v>
      </c>
      <c r="O7" s="14" t="e">
        <v>#REF!</v>
      </c>
      <c r="P7" s="185" t="e">
        <f>+C7-#REF!</f>
        <v>#REF!</v>
      </c>
      <c r="Q7" s="185" t="e">
        <v>#REF!</v>
      </c>
      <c r="R7" s="185" t="e">
        <v>#REF!</v>
      </c>
      <c r="S7" s="185" t="e">
        <v>#REF!</v>
      </c>
      <c r="T7" s="185" t="e">
        <v>#REF!</v>
      </c>
      <c r="U7" s="185" t="e">
        <v>#REF!</v>
      </c>
      <c r="V7" s="185" t="e">
        <v>#REF!</v>
      </c>
      <c r="W7" s="185" t="e">
        <v>#REF!</v>
      </c>
      <c r="X7" s="185" t="e">
        <v>#REF!</v>
      </c>
      <c r="Y7" s="185" t="e">
        <v>#REF!</v>
      </c>
      <c r="Z7" s="185" t="e">
        <v>#REF!</v>
      </c>
      <c r="AA7" s="185" t="e">
        <v>#REF!</v>
      </c>
    </row>
    <row r="8" spans="1:27" s="38" customFormat="1" ht="12.95" customHeight="1" x14ac:dyDescent="0.2">
      <c r="A8" s="126" t="s">
        <v>1</v>
      </c>
      <c r="B8" s="49"/>
      <c r="C8" s="161" t="e">
        <v>#REF!</v>
      </c>
      <c r="D8" s="27" t="e">
        <v>#REF!</v>
      </c>
      <c r="E8" s="161" t="e">
        <v>#REF!</v>
      </c>
      <c r="F8" s="27" t="e">
        <v>#REF!</v>
      </c>
      <c r="G8" s="27" t="e">
        <v>#REF!</v>
      </c>
      <c r="H8" s="15"/>
      <c r="I8" s="35"/>
      <c r="J8" s="161" t="e">
        <v>#REF!</v>
      </c>
      <c r="K8" s="27" t="e">
        <v>#REF!</v>
      </c>
      <c r="L8" s="161" t="e">
        <v>#REF!</v>
      </c>
      <c r="M8" s="27" t="e">
        <v>#REF!</v>
      </c>
      <c r="N8" s="27" t="e">
        <v>#REF!</v>
      </c>
      <c r="O8" s="15"/>
      <c r="P8" s="185" t="e">
        <v>#REF!</v>
      </c>
      <c r="Q8" s="185" t="e">
        <v>#REF!</v>
      </c>
      <c r="R8" s="185" t="e">
        <v>#REF!</v>
      </c>
      <c r="S8" s="185" t="e">
        <v>#REF!</v>
      </c>
      <c r="T8" s="185" t="e">
        <v>#REF!</v>
      </c>
      <c r="U8" s="185" t="e">
        <v>#REF!</v>
      </c>
      <c r="V8" s="185" t="e">
        <v>#REF!</v>
      </c>
      <c r="W8" s="185" t="e">
        <v>#REF!</v>
      </c>
      <c r="X8" s="185" t="e">
        <v>#REF!</v>
      </c>
      <c r="Y8" s="185" t="e">
        <v>#REF!</v>
      </c>
      <c r="Z8" s="185" t="e">
        <v>#REF!</v>
      </c>
      <c r="AA8" s="185" t="e">
        <v>#REF!</v>
      </c>
    </row>
    <row r="9" spans="1:27" s="38" customFormat="1" ht="12.95" customHeight="1" x14ac:dyDescent="0.2">
      <c r="A9" s="127" t="s">
        <v>2</v>
      </c>
      <c r="B9" s="49"/>
      <c r="C9" s="162" t="e">
        <v>#REF!</v>
      </c>
      <c r="D9" s="28" t="e">
        <v>#REF!</v>
      </c>
      <c r="E9" s="162" t="e">
        <v>#REF!</v>
      </c>
      <c r="F9" s="28" t="e">
        <v>#REF!</v>
      </c>
      <c r="G9" s="28" t="e">
        <v>#REF!</v>
      </c>
      <c r="H9" s="183"/>
      <c r="I9" s="35"/>
      <c r="J9" s="162" t="e">
        <v>#REF!</v>
      </c>
      <c r="K9" s="28" t="e">
        <v>#REF!</v>
      </c>
      <c r="L9" s="162" t="e">
        <v>#REF!</v>
      </c>
      <c r="M9" s="28" t="e">
        <v>#REF!</v>
      </c>
      <c r="N9" s="28" t="e">
        <v>#REF!</v>
      </c>
      <c r="O9" s="183"/>
      <c r="P9" s="185" t="e">
        <v>#REF!</v>
      </c>
      <c r="Q9" s="185" t="e">
        <v>#REF!</v>
      </c>
      <c r="R9" s="185" t="e">
        <v>#REF!</v>
      </c>
      <c r="S9" s="185" t="e">
        <v>#REF!</v>
      </c>
      <c r="T9" s="185" t="e">
        <v>#REF!</v>
      </c>
      <c r="U9" s="185" t="e">
        <v>#REF!</v>
      </c>
      <c r="V9" s="185" t="e">
        <v>#REF!</v>
      </c>
      <c r="W9" s="185" t="e">
        <v>#REF!</v>
      </c>
      <c r="X9" s="185" t="e">
        <v>#REF!</v>
      </c>
      <c r="Y9" s="185" t="e">
        <v>#REF!</v>
      </c>
      <c r="Z9" s="185" t="e">
        <v>#REF!</v>
      </c>
      <c r="AA9" s="185" t="e">
        <v>#REF!</v>
      </c>
    </row>
    <row r="10" spans="1:27" s="38" customFormat="1" ht="12.95" customHeight="1" x14ac:dyDescent="0.2">
      <c r="A10" s="128" t="s">
        <v>6</v>
      </c>
      <c r="B10" s="48"/>
      <c r="C10" s="160" t="e">
        <v>#REF!</v>
      </c>
      <c r="D10" s="16" t="e">
        <v>#REF!</v>
      </c>
      <c r="E10" s="160" t="e">
        <v>#REF!</v>
      </c>
      <c r="F10" s="16" t="e">
        <v>#REF!</v>
      </c>
      <c r="G10" s="16" t="e">
        <v>#REF!</v>
      </c>
      <c r="H10" s="16"/>
      <c r="I10" s="35"/>
      <c r="J10" s="160" t="e">
        <v>#REF!</v>
      </c>
      <c r="K10" s="16" t="e">
        <v>#REF!</v>
      </c>
      <c r="L10" s="160" t="e">
        <v>#REF!</v>
      </c>
      <c r="M10" s="16" t="e">
        <v>#REF!</v>
      </c>
      <c r="N10" s="16" t="e">
        <v>#REF!</v>
      </c>
      <c r="O10" s="16"/>
      <c r="P10" s="185" t="e">
        <v>#REF!</v>
      </c>
      <c r="Q10" s="185" t="e">
        <v>#REF!</v>
      </c>
      <c r="R10" s="185" t="e">
        <v>#REF!</v>
      </c>
      <c r="S10" s="185" t="e">
        <v>#REF!</v>
      </c>
      <c r="T10" s="185" t="e">
        <v>#REF!</v>
      </c>
      <c r="U10" s="185" t="e">
        <v>#REF!</v>
      </c>
      <c r="V10" s="185" t="e">
        <v>#REF!</v>
      </c>
      <c r="W10" s="185" t="e">
        <v>#REF!</v>
      </c>
      <c r="X10" s="185" t="e">
        <v>#REF!</v>
      </c>
      <c r="Y10" s="185" t="e">
        <v>#REF!</v>
      </c>
      <c r="Z10" s="185" t="e">
        <v>#REF!</v>
      </c>
      <c r="AA10" s="185" t="e">
        <v>#REF!</v>
      </c>
    </row>
    <row r="11" spans="1:27" s="38" customFormat="1" ht="12.95" customHeight="1" x14ac:dyDescent="0.2">
      <c r="A11" s="18" t="s">
        <v>7</v>
      </c>
      <c r="B11" s="48"/>
      <c r="C11" s="159" t="e">
        <v>#REF!</v>
      </c>
      <c r="D11" s="14" t="e">
        <v>#REF!</v>
      </c>
      <c r="E11" s="159" t="e">
        <v>#REF!</v>
      </c>
      <c r="F11" s="14" t="e">
        <v>#REF!</v>
      </c>
      <c r="G11" s="14" t="e">
        <v>#REF!</v>
      </c>
      <c r="H11" s="14"/>
      <c r="I11" s="35"/>
      <c r="J11" s="159" t="e">
        <v>#REF!</v>
      </c>
      <c r="K11" s="14" t="e">
        <v>#REF!</v>
      </c>
      <c r="L11" s="159" t="e">
        <v>#REF!</v>
      </c>
      <c r="M11" s="14" t="e">
        <v>#REF!</v>
      </c>
      <c r="N11" s="14" t="e">
        <v>#REF!</v>
      </c>
      <c r="O11" s="14"/>
      <c r="P11" s="185" t="e">
        <v>#REF!</v>
      </c>
      <c r="Q11" s="185" t="e">
        <v>#REF!</v>
      </c>
      <c r="R11" s="185" t="e">
        <v>#REF!</v>
      </c>
      <c r="S11" s="185" t="e">
        <v>#REF!</v>
      </c>
      <c r="T11" s="185" t="e">
        <v>#REF!</v>
      </c>
      <c r="U11" s="185" t="e">
        <v>#REF!</v>
      </c>
      <c r="V11" s="185" t="e">
        <v>#REF!</v>
      </c>
      <c r="W11" s="185" t="e">
        <v>#REF!</v>
      </c>
      <c r="X11" s="185" t="e">
        <v>#REF!</v>
      </c>
      <c r="Y11" s="185" t="e">
        <v>#REF!</v>
      </c>
      <c r="Z11" s="185" t="e">
        <v>#REF!</v>
      </c>
      <c r="AA11" s="185" t="e">
        <v>#REF!</v>
      </c>
    </row>
    <row r="12" spans="1:27" s="38" customFormat="1" ht="12.95" customHeight="1" x14ac:dyDescent="0.2">
      <c r="A12" s="126" t="s">
        <v>19</v>
      </c>
      <c r="B12" s="49"/>
      <c r="C12" s="161" t="e">
        <v>#REF!</v>
      </c>
      <c r="D12" s="27" t="e">
        <v>#REF!</v>
      </c>
      <c r="E12" s="161" t="e">
        <v>#REF!</v>
      </c>
      <c r="F12" s="27" t="e">
        <v>#REF!</v>
      </c>
      <c r="G12" s="27" t="e">
        <v>#REF!</v>
      </c>
      <c r="H12" s="15"/>
      <c r="I12" s="35"/>
      <c r="J12" s="161" t="e">
        <v>#REF!</v>
      </c>
      <c r="K12" s="27" t="e">
        <v>#REF!</v>
      </c>
      <c r="L12" s="161" t="e">
        <v>#REF!</v>
      </c>
      <c r="M12" s="27" t="e">
        <v>#REF!</v>
      </c>
      <c r="N12" s="27" t="e">
        <v>#REF!</v>
      </c>
      <c r="O12" s="15"/>
      <c r="P12" s="185" t="e">
        <v>#REF!</v>
      </c>
      <c r="Q12" s="185" t="e">
        <v>#REF!</v>
      </c>
      <c r="R12" s="185" t="e">
        <v>#REF!</v>
      </c>
      <c r="S12" s="185" t="e">
        <v>#REF!</v>
      </c>
      <c r="T12" s="185" t="e">
        <v>#REF!</v>
      </c>
      <c r="U12" s="185" t="e">
        <v>#REF!</v>
      </c>
      <c r="V12" s="185" t="e">
        <v>#REF!</v>
      </c>
      <c r="W12" s="185" t="e">
        <v>#REF!</v>
      </c>
      <c r="X12" s="185" t="e">
        <v>#REF!</v>
      </c>
      <c r="Y12" s="185" t="e">
        <v>#REF!</v>
      </c>
      <c r="Z12" s="185" t="e">
        <v>#REF!</v>
      </c>
      <c r="AA12" s="185" t="e">
        <v>#REF!</v>
      </c>
    </row>
    <row r="13" spans="1:27" s="50" customFormat="1" ht="12.95" customHeight="1" x14ac:dyDescent="0.2">
      <c r="A13" s="129" t="s">
        <v>10</v>
      </c>
      <c r="B13" s="52"/>
      <c r="C13" s="164" t="e">
        <v>#REF!</v>
      </c>
      <c r="D13" s="28" t="e">
        <v>#REF!</v>
      </c>
      <c r="E13" s="164" t="e">
        <v>#REF!</v>
      </c>
      <c r="F13" s="28" t="e">
        <v>#REF!</v>
      </c>
      <c r="G13" s="28" t="e">
        <v>#REF!</v>
      </c>
      <c r="H13" s="183" t="e">
        <v>#REF!</v>
      </c>
      <c r="I13" s="92"/>
      <c r="J13" s="164" t="e">
        <v>#REF!</v>
      </c>
      <c r="K13" s="28" t="e">
        <v>#REF!</v>
      </c>
      <c r="L13" s="164" t="e">
        <v>#REF!</v>
      </c>
      <c r="M13" s="28" t="e">
        <v>#REF!</v>
      </c>
      <c r="N13" s="28" t="e">
        <v>#REF!</v>
      </c>
      <c r="O13" s="183" t="e">
        <v>#REF!</v>
      </c>
      <c r="P13" s="185" t="e">
        <v>#REF!</v>
      </c>
      <c r="Q13" s="185" t="e">
        <v>#REF!</v>
      </c>
      <c r="R13" s="185" t="e">
        <v>#REF!</v>
      </c>
      <c r="S13" s="185" t="e">
        <v>#REF!</v>
      </c>
      <c r="T13" s="185" t="e">
        <v>#REF!</v>
      </c>
      <c r="U13" s="185" t="e">
        <v>#REF!</v>
      </c>
      <c r="V13" s="185" t="e">
        <v>#REF!</v>
      </c>
      <c r="W13" s="185" t="e">
        <v>#REF!</v>
      </c>
      <c r="X13" s="185" t="e">
        <v>#REF!</v>
      </c>
      <c r="Y13" s="185" t="e">
        <v>#REF!</v>
      </c>
      <c r="Z13" s="185" t="e">
        <v>#REF!</v>
      </c>
      <c r="AA13" s="185" t="e">
        <v>#REF!</v>
      </c>
    </row>
    <row r="14" spans="1:27" s="38" customFormat="1" ht="12.95" customHeight="1" x14ac:dyDescent="0.2">
      <c r="A14" s="130" t="s">
        <v>4</v>
      </c>
      <c r="B14" s="37"/>
      <c r="C14" s="160" t="e">
        <v>#REF!</v>
      </c>
      <c r="D14" s="16" t="e">
        <v>#REF!</v>
      </c>
      <c r="E14" s="160" t="e">
        <v>#REF!</v>
      </c>
      <c r="F14" s="16" t="e">
        <v>#REF!</v>
      </c>
      <c r="G14" s="16" t="e">
        <v>#REF!</v>
      </c>
      <c r="H14" s="16"/>
      <c r="I14" s="92"/>
      <c r="J14" s="160" t="e">
        <v>#REF!</v>
      </c>
      <c r="K14" s="16" t="e">
        <v>#REF!</v>
      </c>
      <c r="L14" s="160" t="e">
        <v>#REF!</v>
      </c>
      <c r="M14" s="16" t="e">
        <v>#REF!</v>
      </c>
      <c r="N14" s="16" t="e">
        <v>#REF!</v>
      </c>
      <c r="O14" s="16"/>
      <c r="P14" s="185" t="e">
        <v>#REF!</v>
      </c>
      <c r="Q14" s="185" t="e">
        <v>#REF!</v>
      </c>
      <c r="R14" s="185" t="e">
        <v>#REF!</v>
      </c>
      <c r="S14" s="185" t="e">
        <v>#REF!</v>
      </c>
      <c r="T14" s="185" t="e">
        <v>#REF!</v>
      </c>
      <c r="U14" s="185" t="e">
        <v>#REF!</v>
      </c>
      <c r="V14" s="185" t="e">
        <v>#REF!</v>
      </c>
      <c r="W14" s="185" t="e">
        <v>#REF!</v>
      </c>
      <c r="X14" s="185" t="e">
        <v>#REF!</v>
      </c>
      <c r="Y14" s="185" t="e">
        <v>#REF!</v>
      </c>
      <c r="Z14" s="185" t="e">
        <v>#REF!</v>
      </c>
      <c r="AA14" s="185" t="e">
        <v>#REF!</v>
      </c>
    </row>
    <row r="15" spans="1:27" s="38" customFormat="1" ht="12.95" customHeight="1" x14ac:dyDescent="0.2">
      <c r="A15" s="131" t="s">
        <v>15</v>
      </c>
      <c r="B15" s="49"/>
      <c r="C15" s="168" t="e">
        <v>#REF!</v>
      </c>
      <c r="D15" s="26" t="e">
        <v>#REF!</v>
      </c>
      <c r="E15" s="168" t="e">
        <v>#REF!</v>
      </c>
      <c r="F15" s="26" t="e">
        <v>#REF!</v>
      </c>
      <c r="G15" s="26" t="e">
        <v>#REF!</v>
      </c>
      <c r="H15" s="184"/>
      <c r="I15" s="92"/>
      <c r="J15" s="168" t="e">
        <v>#REF!</v>
      </c>
      <c r="K15" s="26" t="e">
        <v>#REF!</v>
      </c>
      <c r="L15" s="168" t="e">
        <v>#REF!</v>
      </c>
      <c r="M15" s="26" t="e">
        <v>#REF!</v>
      </c>
      <c r="N15" s="26" t="e">
        <v>#REF!</v>
      </c>
      <c r="O15" s="184"/>
      <c r="P15" s="185" t="e">
        <v>#REF!</v>
      </c>
      <c r="Q15" s="185" t="e">
        <v>#REF!</v>
      </c>
      <c r="R15" s="185" t="e">
        <v>#REF!</v>
      </c>
      <c r="S15" s="185" t="e">
        <v>#REF!</v>
      </c>
      <c r="T15" s="185" t="e">
        <v>#REF!</v>
      </c>
      <c r="U15" s="185" t="e">
        <v>#REF!</v>
      </c>
      <c r="V15" s="185" t="e">
        <v>#REF!</v>
      </c>
      <c r="W15" s="185" t="e">
        <v>#REF!</v>
      </c>
      <c r="X15" s="185" t="e">
        <v>#REF!</v>
      </c>
      <c r="Y15" s="185" t="e">
        <v>#REF!</v>
      </c>
      <c r="Z15" s="185" t="e">
        <v>#REF!</v>
      </c>
      <c r="AA15" s="185" t="e">
        <v>#REF!</v>
      </c>
    </row>
    <row r="16" spans="1:27" s="38" customFormat="1" ht="12.95" customHeight="1" x14ac:dyDescent="0.2">
      <c r="A16" s="132" t="s">
        <v>20</v>
      </c>
      <c r="B16" s="49"/>
      <c r="C16" s="160" t="e">
        <v>#REF!</v>
      </c>
      <c r="D16" s="16" t="e">
        <v>#REF!</v>
      </c>
      <c r="E16" s="160" t="e">
        <v>#REF!</v>
      </c>
      <c r="F16" s="16" t="e">
        <v>#REF!</v>
      </c>
      <c r="G16" s="16" t="e">
        <v>#REF!</v>
      </c>
      <c r="H16" s="16" t="e">
        <v>#REF!</v>
      </c>
      <c r="I16" s="35"/>
      <c r="J16" s="160" t="e">
        <v>#REF!</v>
      </c>
      <c r="K16" s="16" t="e">
        <v>#REF!</v>
      </c>
      <c r="L16" s="160" t="e">
        <v>#REF!</v>
      </c>
      <c r="M16" s="16" t="e">
        <v>#REF!</v>
      </c>
      <c r="N16" s="16" t="e">
        <v>#REF!</v>
      </c>
      <c r="O16" s="16" t="e">
        <v>#REF!</v>
      </c>
      <c r="P16" s="185" t="e">
        <v>#REF!</v>
      </c>
      <c r="Q16" s="185" t="e">
        <v>#REF!</v>
      </c>
      <c r="R16" s="185" t="e">
        <v>#REF!</v>
      </c>
      <c r="S16" s="185" t="e">
        <v>#REF!</v>
      </c>
      <c r="T16" s="185" t="e">
        <v>#REF!</v>
      </c>
      <c r="U16" s="185" t="e">
        <v>#REF!</v>
      </c>
      <c r="V16" s="185" t="e">
        <v>#REF!</v>
      </c>
      <c r="W16" s="185" t="e">
        <v>#REF!</v>
      </c>
      <c r="X16" s="185" t="e">
        <v>#REF!</v>
      </c>
      <c r="Y16" s="185" t="e">
        <v>#REF!</v>
      </c>
      <c r="Z16" s="185" t="e">
        <v>#REF!</v>
      </c>
      <c r="AA16" s="185" t="e">
        <v>#REF!</v>
      </c>
    </row>
    <row r="17" spans="1:27" s="38" customFormat="1" ht="12.95" customHeight="1" thickBot="1" x14ac:dyDescent="0.25">
      <c r="A17" s="133" t="s">
        <v>5</v>
      </c>
      <c r="B17" s="84"/>
      <c r="C17" s="163" t="e">
        <v>#REF!</v>
      </c>
      <c r="D17" s="108" t="e">
        <v>#REF!</v>
      </c>
      <c r="E17" s="163" t="e">
        <v>#REF!</v>
      </c>
      <c r="F17" s="146" t="e">
        <v>#REF!</v>
      </c>
      <c r="G17" s="109" t="e">
        <v>#REF!</v>
      </c>
      <c r="H17" s="109"/>
      <c r="I17" s="87"/>
      <c r="J17" s="163" t="e">
        <v>#REF!</v>
      </c>
      <c r="K17" s="108" t="e">
        <v>#REF!</v>
      </c>
      <c r="L17" s="163" t="e">
        <v>#REF!</v>
      </c>
      <c r="M17" s="146" t="e">
        <v>#REF!</v>
      </c>
      <c r="N17" s="109" t="e">
        <v>#REF!</v>
      </c>
      <c r="O17" s="109"/>
      <c r="P17" s="185" t="e">
        <v>#REF!</v>
      </c>
      <c r="Q17" s="185" t="e">
        <v>#REF!</v>
      </c>
      <c r="R17" s="185" t="e">
        <v>#REF!</v>
      </c>
      <c r="S17" s="185" t="e">
        <v>#REF!</v>
      </c>
      <c r="T17" s="185" t="e">
        <v>#REF!</v>
      </c>
      <c r="U17" s="185" t="e">
        <v>#REF!</v>
      </c>
      <c r="V17" s="185" t="e">
        <v>#REF!</v>
      </c>
      <c r="W17" s="185" t="e">
        <v>#REF!</v>
      </c>
      <c r="X17" s="185" t="e">
        <v>#REF!</v>
      </c>
      <c r="Y17" s="185" t="e">
        <v>#REF!</v>
      </c>
      <c r="Z17" s="185" t="e">
        <v>#REF!</v>
      </c>
      <c r="AA17" s="185" t="e">
        <v>#REF!</v>
      </c>
    </row>
    <row r="18" spans="1:27" s="38" customFormat="1" ht="11.1" customHeight="1" x14ac:dyDescent="0.2">
      <c r="A18" s="134"/>
      <c r="B18" s="49"/>
      <c r="C18" s="110"/>
      <c r="D18" s="23"/>
      <c r="E18" s="110"/>
      <c r="F18" s="24"/>
      <c r="G18" s="111"/>
      <c r="H18" s="111"/>
      <c r="I18" s="49"/>
      <c r="J18" s="102"/>
      <c r="K18" s="82"/>
      <c r="L18" s="102"/>
      <c r="M18" s="103"/>
      <c r="N18" s="104"/>
      <c r="O18" s="104"/>
      <c r="P18" s="185" t="e">
        <v>#REF!</v>
      </c>
      <c r="Q18" s="185" t="e">
        <v>#REF!</v>
      </c>
      <c r="R18" s="185" t="e">
        <v>#REF!</v>
      </c>
      <c r="S18" s="185" t="e">
        <v>#REF!</v>
      </c>
      <c r="T18" s="185" t="e">
        <v>#REF!</v>
      </c>
      <c r="U18" s="185" t="e">
        <v>#REF!</v>
      </c>
      <c r="V18" s="185" t="e">
        <v>#REF!</v>
      </c>
      <c r="W18" s="185" t="e">
        <v>#REF!</v>
      </c>
      <c r="X18" s="185" t="e">
        <v>#REF!</v>
      </c>
      <c r="Y18" s="185" t="e">
        <v>#REF!</v>
      </c>
      <c r="Z18" s="185" t="e">
        <v>#REF!</v>
      </c>
      <c r="AA18" s="185" t="e">
        <v>#REF!</v>
      </c>
    </row>
    <row r="19" spans="1:27" s="38" customFormat="1" ht="15" customHeight="1" x14ac:dyDescent="0.2">
      <c r="A19" s="98" t="s">
        <v>13</v>
      </c>
      <c r="B19" s="30"/>
      <c r="C19" s="100"/>
      <c r="D19" s="100"/>
      <c r="E19" s="100"/>
      <c r="F19" s="83"/>
      <c r="G19" s="83"/>
      <c r="H19" s="83"/>
      <c r="I19" s="53"/>
      <c r="J19" s="105"/>
      <c r="K19" s="105"/>
      <c r="L19" s="106"/>
      <c r="M19" s="107"/>
      <c r="N19" s="107"/>
      <c r="O19" s="107"/>
      <c r="P19" s="185" t="e">
        <v>#REF!</v>
      </c>
      <c r="Q19" s="185" t="e">
        <v>#REF!</v>
      </c>
      <c r="R19" s="185" t="e">
        <v>#REF!</v>
      </c>
      <c r="S19" s="185" t="e">
        <v>#REF!</v>
      </c>
      <c r="T19" s="185" t="e">
        <v>#REF!</v>
      </c>
      <c r="U19" s="185" t="e">
        <v>#REF!</v>
      </c>
      <c r="V19" s="185" t="e">
        <v>#REF!</v>
      </c>
      <c r="W19" s="185" t="e">
        <v>#REF!</v>
      </c>
      <c r="X19" s="185" t="e">
        <v>#REF!</v>
      </c>
      <c r="Y19" s="185" t="e">
        <v>#REF!</v>
      </c>
      <c r="Z19" s="185" t="e">
        <v>#REF!</v>
      </c>
      <c r="AA19" s="185" t="e">
        <v>#REF!</v>
      </c>
    </row>
    <row r="20" spans="1:27" s="38" customFormat="1" ht="12.95" customHeight="1" x14ac:dyDescent="0.2">
      <c r="A20" s="145" t="s">
        <v>14</v>
      </c>
      <c r="B20" s="88"/>
      <c r="C20" s="175" t="e">
        <v>#REF!</v>
      </c>
      <c r="D20" s="176"/>
      <c r="E20" s="175" t="e">
        <v>#REF!</v>
      </c>
      <c r="F20" s="177"/>
      <c r="G20" s="178" t="e">
        <v>#REF!</v>
      </c>
      <c r="H20" s="178"/>
      <c r="I20" s="89"/>
      <c r="J20" s="115" t="e">
        <v>#REF!</v>
      </c>
      <c r="K20" s="139"/>
      <c r="L20" s="115" t="e">
        <v>#REF!</v>
      </c>
      <c r="M20" s="112"/>
      <c r="N20" s="117" t="e">
        <v>#REF!</v>
      </c>
      <c r="O20" s="140"/>
      <c r="P20" s="185" t="e">
        <v>#REF!</v>
      </c>
      <c r="Q20" s="185" t="e">
        <v>#REF!</v>
      </c>
      <c r="R20" s="185" t="e">
        <v>#REF!</v>
      </c>
      <c r="S20" s="185" t="e">
        <v>#REF!</v>
      </c>
      <c r="T20" s="185" t="e">
        <v>#REF!</v>
      </c>
      <c r="U20" s="185" t="e">
        <v>#REF!</v>
      </c>
      <c r="V20" s="185" t="e">
        <v>#REF!</v>
      </c>
      <c r="W20" s="185" t="e">
        <v>#REF!</v>
      </c>
      <c r="X20" s="185" t="e">
        <v>#REF!</v>
      </c>
      <c r="Y20" s="185" t="e">
        <v>#REF!</v>
      </c>
      <c r="Z20" s="185" t="e">
        <v>#REF!</v>
      </c>
      <c r="AA20" s="185" t="e">
        <v>#REF!</v>
      </c>
    </row>
    <row r="21" spans="1:27" s="38" customFormat="1" ht="12.95" customHeight="1" x14ac:dyDescent="0.2">
      <c r="A21" s="135" t="s">
        <v>18</v>
      </c>
      <c r="B21" s="90"/>
      <c r="C21" s="147"/>
      <c r="D21" s="113"/>
      <c r="E21" s="147"/>
      <c r="F21" s="113"/>
      <c r="G21" s="114">
        <v>13.537117903930129</v>
      </c>
      <c r="H21" s="114"/>
      <c r="I21" s="50"/>
      <c r="J21" s="148"/>
      <c r="K21" s="148"/>
      <c r="L21" s="148"/>
      <c r="M21" s="148"/>
      <c r="N21" s="148"/>
      <c r="O21" s="148"/>
      <c r="P21" s="185" t="e">
        <v>#REF!</v>
      </c>
      <c r="Q21" s="185" t="e">
        <v>#REF!</v>
      </c>
      <c r="R21" s="185" t="e">
        <v>#REF!</v>
      </c>
      <c r="S21" s="185" t="e">
        <v>#REF!</v>
      </c>
      <c r="T21" s="185" t="e">
        <v>#REF!</v>
      </c>
      <c r="U21" s="185" t="e">
        <v>#REF!</v>
      </c>
      <c r="V21" s="185" t="e">
        <v>#REF!</v>
      </c>
      <c r="W21" s="185" t="e">
        <v>#REF!</v>
      </c>
      <c r="X21" s="185" t="e">
        <v>#REF!</v>
      </c>
      <c r="Y21" s="185" t="e">
        <v>#REF!</v>
      </c>
      <c r="Z21" s="185" t="e">
        <v>#REF!</v>
      </c>
      <c r="AA21" s="185" t="e">
        <v>#REF!</v>
      </c>
    </row>
    <row r="22" spans="1:27" s="38" customFormat="1" ht="12.95" customHeight="1" x14ac:dyDescent="0.2">
      <c r="A22" s="142" t="s">
        <v>24</v>
      </c>
      <c r="B22" s="90"/>
      <c r="C22" s="115" t="e">
        <v>#REF!</v>
      </c>
      <c r="D22" s="116"/>
      <c r="E22" s="115" t="e">
        <v>#REF!</v>
      </c>
      <c r="F22" s="116"/>
      <c r="G22" s="117" t="e">
        <v>#REF!</v>
      </c>
      <c r="H22" s="117"/>
      <c r="I22" s="50"/>
      <c r="J22" s="170"/>
      <c r="K22" s="113"/>
      <c r="L22" s="170"/>
      <c r="M22" s="113"/>
      <c r="N22" s="119"/>
      <c r="O22" s="119"/>
      <c r="P22" s="185" t="e">
        <v>#REF!</v>
      </c>
      <c r="Q22" s="185" t="e">
        <v>#REF!</v>
      </c>
      <c r="R22" s="185" t="e">
        <v>#REF!</v>
      </c>
      <c r="S22" s="185" t="e">
        <v>#REF!</v>
      </c>
      <c r="T22" s="185" t="e">
        <v>#REF!</v>
      </c>
      <c r="U22" s="185" t="e">
        <v>#REF!</v>
      </c>
      <c r="V22" s="185" t="e">
        <v>#REF!</v>
      </c>
      <c r="W22" s="185" t="e">
        <v>#REF!</v>
      </c>
      <c r="X22" s="185" t="e">
        <v>#REF!</v>
      </c>
      <c r="Y22" s="185" t="e">
        <v>#REF!</v>
      </c>
      <c r="Z22" s="185" t="e">
        <v>#REF!</v>
      </c>
      <c r="AA22" s="185" t="e">
        <v>#REF!</v>
      </c>
    </row>
    <row r="23" spans="1:27" s="38" customFormat="1" x14ac:dyDescent="0.2">
      <c r="A23" s="143" t="s">
        <v>22</v>
      </c>
      <c r="B23" s="90"/>
      <c r="C23" s="165" t="e">
        <v>#REF!</v>
      </c>
      <c r="D23" s="118"/>
      <c r="E23" s="165" t="e">
        <v>#REF!</v>
      </c>
      <c r="F23" s="118"/>
      <c r="G23" s="119" t="e">
        <v>#REF!</v>
      </c>
      <c r="H23" s="119"/>
      <c r="I23" s="50"/>
      <c r="J23" s="165"/>
      <c r="K23" s="118"/>
      <c r="L23" s="165"/>
      <c r="M23" s="118"/>
      <c r="N23" s="119"/>
      <c r="O23" s="119"/>
      <c r="P23" s="185" t="e">
        <v>#REF!</v>
      </c>
      <c r="Q23" s="185" t="e">
        <v>#REF!</v>
      </c>
      <c r="R23" s="185" t="e">
        <v>#REF!</v>
      </c>
      <c r="S23" s="185" t="e">
        <v>#REF!</v>
      </c>
      <c r="T23" s="185" t="e">
        <v>#REF!</v>
      </c>
      <c r="U23" s="185" t="e">
        <v>#REF!</v>
      </c>
      <c r="V23" s="185" t="e">
        <v>#REF!</v>
      </c>
      <c r="W23" s="185" t="e">
        <v>#REF!</v>
      </c>
      <c r="X23" s="185" t="e">
        <v>#REF!</v>
      </c>
      <c r="Y23" s="185" t="e">
        <v>#REF!</v>
      </c>
      <c r="Z23" s="185" t="e">
        <v>#REF!</v>
      </c>
      <c r="AA23" s="185" t="e">
        <v>#REF!</v>
      </c>
    </row>
    <row r="24" spans="1:27" s="38" customFormat="1" ht="12.95" customHeight="1" x14ac:dyDescent="0.2">
      <c r="A24" s="142" t="s">
        <v>23</v>
      </c>
      <c r="B24" s="90"/>
      <c r="C24" s="115" t="e">
        <v>#REF!</v>
      </c>
      <c r="D24" s="116"/>
      <c r="E24" s="115" t="e">
        <v>#REF!</v>
      </c>
      <c r="F24" s="116"/>
      <c r="G24" s="117" t="e">
        <v>#REF!</v>
      </c>
      <c r="H24" s="117"/>
      <c r="I24" s="89"/>
      <c r="J24" s="170"/>
      <c r="K24" s="113"/>
      <c r="L24" s="170"/>
      <c r="M24" s="113"/>
      <c r="N24" s="119"/>
      <c r="O24" s="119"/>
      <c r="P24" s="185" t="e">
        <v>#REF!</v>
      </c>
      <c r="Q24" s="185" t="e">
        <v>#REF!</v>
      </c>
      <c r="R24" s="185" t="e">
        <v>#REF!</v>
      </c>
      <c r="S24" s="185" t="e">
        <v>#REF!</v>
      </c>
      <c r="T24" s="185" t="e">
        <v>#REF!</v>
      </c>
      <c r="U24" s="185" t="e">
        <v>#REF!</v>
      </c>
      <c r="V24" s="185" t="e">
        <v>#REF!</v>
      </c>
      <c r="W24" s="185" t="e">
        <v>#REF!</v>
      </c>
      <c r="X24" s="185" t="e">
        <v>#REF!</v>
      </c>
      <c r="Y24" s="185" t="e">
        <v>#REF!</v>
      </c>
      <c r="Z24" s="185" t="e">
        <v>#REF!</v>
      </c>
      <c r="AA24" s="185" t="e">
        <v>#REF!</v>
      </c>
    </row>
    <row r="25" spans="1:27" s="38" customFormat="1" ht="12.95" customHeight="1" x14ac:dyDescent="0.2">
      <c r="A25" s="135"/>
      <c r="B25" s="90"/>
      <c r="C25" s="165"/>
      <c r="D25" s="120"/>
      <c r="E25" s="165"/>
      <c r="F25" s="121"/>
      <c r="G25" s="58"/>
      <c r="H25" s="58"/>
      <c r="I25" s="89"/>
      <c r="J25" s="148"/>
      <c r="K25" s="148"/>
      <c r="L25" s="148"/>
      <c r="M25" s="148"/>
      <c r="N25" s="148"/>
      <c r="O25" s="148"/>
      <c r="P25" s="185" t="e">
        <v>#REF!</v>
      </c>
      <c r="Q25" s="185" t="e">
        <v>#REF!</v>
      </c>
      <c r="R25" s="185" t="e">
        <v>#REF!</v>
      </c>
      <c r="S25" s="185" t="e">
        <v>#REF!</v>
      </c>
      <c r="T25" s="185" t="e">
        <v>#REF!</v>
      </c>
      <c r="U25" s="185" t="e">
        <v>#REF!</v>
      </c>
      <c r="V25" s="185" t="e">
        <v>#REF!</v>
      </c>
      <c r="W25" s="185" t="e">
        <v>#REF!</v>
      </c>
      <c r="X25" s="185" t="e">
        <v>#REF!</v>
      </c>
      <c r="Y25" s="185" t="e">
        <v>#REF!</v>
      </c>
      <c r="Z25" s="185" t="e">
        <v>#REF!</v>
      </c>
      <c r="AA25" s="185" t="e">
        <v>#REF!</v>
      </c>
    </row>
    <row r="26" spans="1:27" s="38" customFormat="1" ht="12.95" customHeight="1" x14ac:dyDescent="0.2">
      <c r="A26" s="136" t="s">
        <v>40</v>
      </c>
      <c r="B26" s="88"/>
      <c r="C26" s="169"/>
      <c r="D26" s="122"/>
      <c r="E26" s="169"/>
      <c r="F26" s="122"/>
      <c r="G26" s="123"/>
      <c r="H26" s="123"/>
      <c r="I26" s="89"/>
      <c r="J26" s="148"/>
      <c r="K26" s="148"/>
      <c r="L26" s="148"/>
      <c r="M26" s="148"/>
      <c r="N26" s="148"/>
      <c r="O26" s="148"/>
      <c r="P26" s="185" t="e">
        <v>#REF!</v>
      </c>
      <c r="Q26" s="185" t="e">
        <v>#REF!</v>
      </c>
      <c r="R26" s="185" t="e">
        <v>#REF!</v>
      </c>
      <c r="S26" s="185" t="e">
        <v>#REF!</v>
      </c>
      <c r="T26" s="185" t="e">
        <v>#REF!</v>
      </c>
      <c r="U26" s="185" t="e">
        <v>#REF!</v>
      </c>
      <c r="V26" s="185" t="e">
        <v>#REF!</v>
      </c>
      <c r="W26" s="185" t="e">
        <v>#REF!</v>
      </c>
      <c r="X26" s="185" t="e">
        <v>#REF!</v>
      </c>
      <c r="Y26" s="185" t="e">
        <v>#REF!</v>
      </c>
      <c r="Z26" s="185" t="e">
        <v>#REF!</v>
      </c>
      <c r="AA26" s="185" t="e">
        <v>#REF!</v>
      </c>
    </row>
    <row r="27" spans="1:27" s="38" customFormat="1" ht="12.95" customHeight="1" x14ac:dyDescent="0.2">
      <c r="A27" s="142" t="s">
        <v>34</v>
      </c>
      <c r="B27" s="88"/>
      <c r="C27" s="19" t="e">
        <v>#REF!</v>
      </c>
      <c r="D27" s="16"/>
      <c r="E27" s="19" t="e">
        <v>#REF!</v>
      </c>
      <c r="F27" s="16"/>
      <c r="G27" s="16" t="e">
        <v>#REF!</v>
      </c>
      <c r="H27" s="16"/>
      <c r="I27" s="89"/>
      <c r="J27" s="19" t="e">
        <v>#REF!</v>
      </c>
      <c r="K27" s="16"/>
      <c r="L27" s="19" t="e">
        <v>#REF!</v>
      </c>
      <c r="M27" s="16"/>
      <c r="N27" s="16" t="e">
        <v>#REF!</v>
      </c>
      <c r="O27" s="16"/>
      <c r="P27" s="185" t="e">
        <v>#REF!</v>
      </c>
      <c r="Q27" s="185" t="e">
        <v>#REF!</v>
      </c>
      <c r="R27" s="185" t="e">
        <v>#REF!</v>
      </c>
      <c r="S27" s="185" t="e">
        <v>#REF!</v>
      </c>
      <c r="T27" s="185" t="e">
        <v>#REF!</v>
      </c>
      <c r="U27" s="185" t="e">
        <v>#REF!</v>
      </c>
      <c r="V27" s="185" t="e">
        <v>#REF!</v>
      </c>
      <c r="W27" s="185" t="e">
        <v>#REF!</v>
      </c>
      <c r="X27" s="185" t="e">
        <v>#REF!</v>
      </c>
      <c r="Y27" s="185" t="e">
        <v>#REF!</v>
      </c>
      <c r="Z27" s="185" t="e">
        <v>#REF!</v>
      </c>
      <c r="AA27" s="185" t="e">
        <v>#REF!</v>
      </c>
    </row>
    <row r="28" spans="1:27" s="38" customFormat="1" ht="12.95" customHeight="1" x14ac:dyDescent="0.2">
      <c r="A28" s="143" t="s">
        <v>36</v>
      </c>
      <c r="B28" s="90"/>
      <c r="C28" s="166" t="e">
        <v>#REF!</v>
      </c>
      <c r="D28" s="58"/>
      <c r="E28" s="166" t="e">
        <v>#REF!</v>
      </c>
      <c r="F28" s="58"/>
      <c r="G28" s="58" t="e">
        <v>#REF!</v>
      </c>
      <c r="H28" s="58"/>
      <c r="I28" s="89"/>
      <c r="J28" s="166" t="e">
        <v>#REF!</v>
      </c>
      <c r="K28" s="58"/>
      <c r="L28" s="166" t="e">
        <v>#REF!</v>
      </c>
      <c r="M28" s="58"/>
      <c r="N28" s="58" t="e">
        <v>#REF!</v>
      </c>
      <c r="O28" s="58"/>
      <c r="P28" s="185" t="e">
        <v>#REF!</v>
      </c>
      <c r="Q28" s="185" t="e">
        <v>#REF!</v>
      </c>
      <c r="R28" s="185" t="e">
        <v>#REF!</v>
      </c>
      <c r="S28" s="185" t="e">
        <v>#REF!</v>
      </c>
      <c r="T28" s="185" t="e">
        <v>#REF!</v>
      </c>
      <c r="U28" s="185" t="e">
        <v>#REF!</v>
      </c>
      <c r="V28" s="185" t="e">
        <v>#REF!</v>
      </c>
      <c r="W28" s="185" t="e">
        <v>#REF!</v>
      </c>
      <c r="X28" s="185" t="e">
        <v>#REF!</v>
      </c>
      <c r="Y28" s="185" t="e">
        <v>#REF!</v>
      </c>
      <c r="Z28" s="185" t="e">
        <v>#REF!</v>
      </c>
      <c r="AA28" s="185" t="e">
        <v>#REF!</v>
      </c>
    </row>
    <row r="29" spans="1:27" s="38" customFormat="1" ht="12.95" customHeight="1" thickBot="1" x14ac:dyDescent="0.25">
      <c r="A29" s="144" t="s">
        <v>35</v>
      </c>
      <c r="B29" s="99"/>
      <c r="C29" s="167" t="e">
        <v>#REF!</v>
      </c>
      <c r="D29" s="29"/>
      <c r="E29" s="167" t="e">
        <v>#REF!</v>
      </c>
      <c r="F29" s="29"/>
      <c r="G29" s="29" t="e">
        <v>#REF!</v>
      </c>
      <c r="H29" s="16"/>
      <c r="I29" s="89"/>
      <c r="J29" s="167" t="e">
        <v>#REF!</v>
      </c>
      <c r="K29" s="29"/>
      <c r="L29" s="167" t="e">
        <v>#REF!</v>
      </c>
      <c r="M29" s="29"/>
      <c r="N29" s="29" t="e">
        <v>#REF!</v>
      </c>
      <c r="O29" s="16"/>
      <c r="P29" s="185" t="e">
        <v>#REF!</v>
      </c>
      <c r="Q29" s="185" t="e">
        <v>#REF!</v>
      </c>
      <c r="R29" s="185" t="e">
        <v>#REF!</v>
      </c>
      <c r="S29" s="185" t="e">
        <v>#REF!</v>
      </c>
      <c r="T29" s="185" t="e">
        <v>#REF!</v>
      </c>
      <c r="U29" s="185" t="e">
        <v>#REF!</v>
      </c>
      <c r="V29" s="185" t="e">
        <v>#REF!</v>
      </c>
      <c r="W29" s="185" t="e">
        <v>#REF!</v>
      </c>
      <c r="X29" s="185" t="e">
        <v>#REF!</v>
      </c>
      <c r="Y29" s="185" t="e">
        <v>#REF!</v>
      </c>
      <c r="Z29" s="185" t="e">
        <v>#REF!</v>
      </c>
      <c r="AA29" s="185" t="e">
        <v>#REF!</v>
      </c>
    </row>
    <row r="30" spans="1:27" s="51" customFormat="1" ht="11.1" customHeight="1" x14ac:dyDescent="0.2">
      <c r="A30" s="60"/>
      <c r="B30" s="37"/>
      <c r="C30" s="36"/>
      <c r="D30" s="36"/>
      <c r="E30" s="54"/>
      <c r="F30" s="54"/>
      <c r="G30" s="54"/>
      <c r="H30" s="54"/>
      <c r="I30" s="54"/>
      <c r="J30" s="148"/>
      <c r="K30" s="148"/>
      <c r="L30" s="148"/>
      <c r="M30" s="148"/>
      <c r="N30" s="148"/>
      <c r="O30" s="148"/>
      <c r="P30" s="50"/>
      <c r="Q30" s="50"/>
      <c r="R30" s="50"/>
    </row>
    <row r="31" spans="1:27" s="38" customFormat="1" ht="11.1" customHeight="1" x14ac:dyDescent="0.2">
      <c r="A31" s="137"/>
      <c r="B31" s="91"/>
      <c r="C31" s="91"/>
      <c r="D31" s="91"/>
      <c r="E31" s="91"/>
      <c r="F31" s="91"/>
      <c r="G31" s="91"/>
      <c r="H31" s="91"/>
      <c r="I31" s="91"/>
      <c r="J31" s="91"/>
      <c r="K31" s="91"/>
      <c r="L31" s="91"/>
      <c r="M31" s="91"/>
      <c r="N31" s="91"/>
      <c r="O31" s="91"/>
      <c r="P31" s="91"/>
    </row>
    <row r="32" spans="1:27" s="38" customFormat="1" ht="14.25" customHeight="1" x14ac:dyDescent="0.2">
      <c r="A32" s="663" t="s">
        <v>44</v>
      </c>
      <c r="B32" s="663"/>
      <c r="C32" s="663"/>
      <c r="D32" s="663"/>
      <c r="E32" s="663"/>
      <c r="F32" s="663"/>
      <c r="G32" s="663"/>
      <c r="H32" s="663"/>
      <c r="I32" s="663"/>
      <c r="J32" s="663"/>
      <c r="K32" s="663"/>
      <c r="L32" s="663"/>
      <c r="M32" s="663"/>
      <c r="N32" s="663"/>
      <c r="O32" s="182"/>
    </row>
    <row r="33" spans="1:19" s="38" customFormat="1" ht="11.1" customHeight="1" x14ac:dyDescent="0.2">
      <c r="A33" s="661" t="s">
        <v>41</v>
      </c>
      <c r="B33" s="661"/>
      <c r="C33" s="661"/>
      <c r="D33" s="661"/>
      <c r="E33" s="661"/>
      <c r="F33" s="661"/>
      <c r="G33" s="661"/>
      <c r="H33" s="661"/>
      <c r="I33" s="661"/>
      <c r="J33" s="661"/>
      <c r="K33" s="661"/>
      <c r="L33" s="661"/>
      <c r="M33" s="661"/>
      <c r="N33" s="661"/>
    </row>
    <row r="34" spans="1:19" s="38" customFormat="1" ht="11.1" customHeight="1" x14ac:dyDescent="0.2">
      <c r="A34" s="138"/>
      <c r="B34" s="93"/>
      <c r="C34" s="93"/>
      <c r="D34" s="93"/>
      <c r="E34" s="93"/>
      <c r="F34" s="93"/>
      <c r="G34" s="93"/>
      <c r="H34" s="93"/>
      <c r="I34" s="93"/>
      <c r="J34" s="93"/>
      <c r="K34" s="93"/>
      <c r="L34" s="93"/>
      <c r="M34" s="93"/>
      <c r="N34" s="93"/>
      <c r="O34" s="93"/>
      <c r="P34" s="186" t="e">
        <f>+SUM(C10:C12)</f>
        <v>#REF!</v>
      </c>
      <c r="Q34" s="187"/>
      <c r="R34" s="186" t="e">
        <f>+SUM(E10:E12)</f>
        <v>#REF!</v>
      </c>
      <c r="S34" s="188" t="e">
        <f>+P34/R34-1</f>
        <v>#REF!</v>
      </c>
    </row>
    <row r="35" spans="1:19" s="38" customFormat="1" ht="11.1" customHeight="1" x14ac:dyDescent="0.2">
      <c r="A35" s="64"/>
      <c r="B35" s="55"/>
      <c r="C35" s="55"/>
      <c r="D35" s="55"/>
      <c r="E35" s="55"/>
      <c r="F35" s="55"/>
      <c r="G35" s="55"/>
      <c r="H35" s="55"/>
      <c r="I35" s="55"/>
      <c r="J35" s="55"/>
      <c r="K35" s="55"/>
      <c r="L35" s="55"/>
      <c r="M35" s="55"/>
      <c r="N35" s="55"/>
      <c r="O35" s="55"/>
    </row>
    <row r="36" spans="1:19" x14ac:dyDescent="0.2">
      <c r="B36" s="32"/>
      <c r="F36" s="32"/>
      <c r="J36" s="85"/>
      <c r="K36" s="44"/>
      <c r="L36" s="33"/>
    </row>
    <row r="37" spans="1:19" x14ac:dyDescent="0.2">
      <c r="B37" s="32"/>
      <c r="F37" s="32"/>
      <c r="M37" s="86"/>
      <c r="N37" s="86"/>
      <c r="O37" s="86"/>
    </row>
  </sheetData>
  <mergeCells count="7">
    <mergeCell ref="A1:N1"/>
    <mergeCell ref="A2:N2"/>
    <mergeCell ref="A33:N33"/>
    <mergeCell ref="A3:O3"/>
    <mergeCell ref="A32:N32"/>
    <mergeCell ref="J5:N5"/>
    <mergeCell ref="C5:G5"/>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7"/>
  <sheetViews>
    <sheetView showGridLines="0" zoomScaleNormal="100" zoomScaleSheetLayoutView="100" workbookViewId="0">
      <selection sqref="A1:O1"/>
    </sheetView>
  </sheetViews>
  <sheetFormatPr baseColWidth="10" defaultColWidth="9.85546875" defaultRowHeight="15.75" x14ac:dyDescent="0.2"/>
  <cols>
    <col min="1" max="1" width="42" style="78" customWidth="1"/>
    <col min="2" max="2" width="1.7109375" style="34" customWidth="1"/>
    <col min="3" max="5" width="8.7109375" style="79" customWidth="1"/>
    <col min="6" max="6" width="8.7109375" style="80" customWidth="1"/>
    <col min="7" max="7" width="8.7109375" style="79" customWidth="1"/>
    <col min="8" max="8" width="10.5703125" style="79" customWidth="1"/>
    <col min="9" max="9" width="2.7109375" style="81" customWidth="1"/>
    <col min="10" max="14" width="8.7109375" style="78" customWidth="1"/>
    <col min="15" max="15" width="10.42578125" style="78" customWidth="1"/>
    <col min="16" max="17" width="9.85546875" style="78"/>
    <col min="18" max="18" width="9.140625" style="78" customWidth="1"/>
    <col min="19" max="16384" width="9.85546875" style="78"/>
  </cols>
  <sheetData>
    <row r="1" spans="1:17" s="5" customFormat="1" ht="12" customHeight="1" x14ac:dyDescent="0.2">
      <c r="A1" s="651" t="s">
        <v>93</v>
      </c>
      <c r="B1" s="651"/>
      <c r="C1" s="651"/>
      <c r="D1" s="651"/>
      <c r="E1" s="651"/>
      <c r="F1" s="651"/>
      <c r="G1" s="651"/>
      <c r="H1" s="651"/>
      <c r="I1" s="651"/>
      <c r="J1" s="651"/>
      <c r="K1" s="651"/>
      <c r="L1" s="651"/>
      <c r="M1" s="651"/>
      <c r="N1" s="651"/>
      <c r="O1" s="651"/>
    </row>
    <row r="2" spans="1:17" s="5" customFormat="1" ht="12" customHeight="1" x14ac:dyDescent="0.2">
      <c r="A2" s="660" t="s">
        <v>104</v>
      </c>
      <c r="B2" s="660"/>
      <c r="C2" s="660"/>
      <c r="D2" s="660"/>
      <c r="E2" s="660"/>
      <c r="F2" s="660"/>
      <c r="G2" s="660"/>
      <c r="H2" s="660"/>
      <c r="I2" s="660"/>
      <c r="J2" s="660"/>
      <c r="K2" s="660"/>
      <c r="L2" s="660"/>
      <c r="M2" s="660"/>
      <c r="N2" s="660"/>
      <c r="O2" s="660"/>
    </row>
    <row r="3" spans="1:17" s="5" customFormat="1" ht="11.1" customHeight="1" x14ac:dyDescent="0.2">
      <c r="A3" s="666" t="s">
        <v>107</v>
      </c>
      <c r="B3" s="666"/>
      <c r="C3" s="666"/>
      <c r="D3" s="666"/>
      <c r="E3" s="666"/>
      <c r="F3" s="666"/>
      <c r="G3" s="666"/>
      <c r="H3" s="666"/>
      <c r="I3" s="666"/>
      <c r="J3" s="666"/>
      <c r="K3" s="666"/>
      <c r="L3" s="666"/>
      <c r="M3" s="666"/>
      <c r="N3" s="666"/>
      <c r="O3" s="666"/>
    </row>
    <row r="4" spans="1:17" s="5" customFormat="1" ht="10.5" customHeight="1" x14ac:dyDescent="0.2">
      <c r="A4" s="9"/>
      <c r="B4" s="2"/>
      <c r="C4" s="6"/>
      <c r="D4" s="6"/>
      <c r="E4" s="6"/>
      <c r="F4" s="7"/>
      <c r="G4" s="6"/>
      <c r="H4" s="6"/>
      <c r="I4" s="8"/>
      <c r="J4" s="3"/>
      <c r="K4" s="3"/>
      <c r="L4" s="4"/>
    </row>
    <row r="5" spans="1:17" s="5" customFormat="1" ht="15" customHeight="1" x14ac:dyDescent="0.2">
      <c r="A5" s="10"/>
      <c r="B5" s="11"/>
      <c r="C5" s="667" t="s">
        <v>228</v>
      </c>
      <c r="D5" s="667"/>
      <c r="E5" s="667"/>
      <c r="F5" s="667"/>
      <c r="G5" s="667"/>
      <c r="H5" s="667"/>
      <c r="I5" s="56"/>
      <c r="J5" s="667" t="s">
        <v>229</v>
      </c>
      <c r="K5" s="667"/>
      <c r="L5" s="667"/>
      <c r="M5" s="667"/>
      <c r="N5" s="667"/>
      <c r="O5" s="667"/>
    </row>
    <row r="6" spans="1:17" s="5" customFormat="1" ht="30.95" customHeight="1" x14ac:dyDescent="0.2">
      <c r="A6" s="25"/>
      <c r="B6" s="12"/>
      <c r="C6" s="195">
        <v>2021</v>
      </c>
      <c r="D6" s="195" t="s">
        <v>99</v>
      </c>
      <c r="E6" s="195">
        <v>2020</v>
      </c>
      <c r="F6" s="195" t="s">
        <v>99</v>
      </c>
      <c r="G6" s="338" t="s">
        <v>157</v>
      </c>
      <c r="H6" s="338" t="s">
        <v>215</v>
      </c>
      <c r="I6" s="198"/>
      <c r="J6" s="195">
        <v>2021</v>
      </c>
      <c r="K6" s="195" t="s">
        <v>99</v>
      </c>
      <c r="L6" s="195">
        <v>2020</v>
      </c>
      <c r="M6" s="195" t="s">
        <v>99</v>
      </c>
      <c r="N6" s="338" t="s">
        <v>157</v>
      </c>
      <c r="O6" s="338" t="s">
        <v>215</v>
      </c>
    </row>
    <row r="7" spans="1:17" s="5" customFormat="1" ht="15" customHeight="1" x14ac:dyDescent="0.2">
      <c r="A7" s="494" t="s">
        <v>133</v>
      </c>
      <c r="B7" s="88"/>
      <c r="C7" s="593">
        <v>4891.5946679956287</v>
      </c>
      <c r="D7" s="495"/>
      <c r="E7" s="593">
        <v>4185.2231737866705</v>
      </c>
      <c r="F7" s="495"/>
      <c r="G7" s="340">
        <f>+C7/E7-1</f>
        <v>0.16877749760948912</v>
      </c>
      <c r="H7" s="340">
        <v>0.16877749760948912</v>
      </c>
      <c r="I7" s="57"/>
      <c r="J7" s="593">
        <v>13926.946345178565</v>
      </c>
      <c r="K7" s="495">
        <f>'[1](2) Consolidado Fil disc PY'!D4</f>
        <v>0</v>
      </c>
      <c r="L7" s="593">
        <v>12473.099220438027</v>
      </c>
      <c r="M7" s="495"/>
      <c r="N7" s="340">
        <f>+J7/L7-1</f>
        <v>0.11655861138010581</v>
      </c>
      <c r="O7" s="340">
        <v>0.11655861138010581</v>
      </c>
      <c r="Q7" s="613"/>
    </row>
    <row r="8" spans="1:17" s="5" customFormat="1" ht="15" customHeight="1" x14ac:dyDescent="0.2">
      <c r="A8" s="496" t="s">
        <v>137</v>
      </c>
      <c r="B8" s="49"/>
      <c r="C8" s="497">
        <v>854.46906424177882</v>
      </c>
      <c r="D8" s="497"/>
      <c r="E8" s="497">
        <v>807.92233025788914</v>
      </c>
      <c r="F8" s="497"/>
      <c r="G8" s="498">
        <f>+C8/E8-1</f>
        <v>5.7612882130676946E-2</v>
      </c>
      <c r="H8" s="498">
        <v>5.7612882130676946E-2</v>
      </c>
      <c r="I8" s="57"/>
      <c r="J8" s="497">
        <v>2506.5398922831187</v>
      </c>
      <c r="K8" s="497">
        <f>'[1](2) Consolidado Fil disc PY'!D5</f>
        <v>0</v>
      </c>
      <c r="L8" s="497">
        <v>2382.2405365302056</v>
      </c>
      <c r="M8" s="497"/>
      <c r="N8" s="498">
        <f t="shared" ref="N8:N14" si="0">+J8/L8-1</f>
        <v>5.2177500066369564E-2</v>
      </c>
      <c r="O8" s="498">
        <v>5.2177500066369564E-2</v>
      </c>
      <c r="Q8" s="613"/>
    </row>
    <row r="9" spans="1:17" s="5" customFormat="1" ht="15" customHeight="1" x14ac:dyDescent="0.2">
      <c r="A9" s="499" t="s">
        <v>74</v>
      </c>
      <c r="B9" s="88"/>
      <c r="C9" s="500">
        <v>52.937723487224844</v>
      </c>
      <c r="D9" s="500"/>
      <c r="E9" s="500">
        <v>51.1666822417505</v>
      </c>
      <c r="F9" s="501"/>
      <c r="G9" s="502">
        <f t="shared" ref="G9:G32" si="1">+C9/E9-1</f>
        <v>3.461317341442216E-2</v>
      </c>
      <c r="H9" s="502"/>
      <c r="I9" s="21"/>
      <c r="J9" s="500">
        <v>51.993644489211853</v>
      </c>
      <c r="K9" s="500">
        <f>'[1](2) Consolidado Fil disc PY'!D6</f>
        <v>0</v>
      </c>
      <c r="L9" s="500">
        <v>51.147477784204277</v>
      </c>
      <c r="M9" s="501"/>
      <c r="N9" s="502">
        <f t="shared" si="0"/>
        <v>1.6543664353844134E-2</v>
      </c>
      <c r="O9" s="502"/>
      <c r="Q9" s="613"/>
    </row>
    <row r="10" spans="1:17" s="5" customFormat="1" ht="15" customHeight="1" x14ac:dyDescent="0.2">
      <c r="A10" s="503" t="s">
        <v>109</v>
      </c>
      <c r="B10" s="49"/>
      <c r="C10" s="504">
        <v>47916.290089101101</v>
      </c>
      <c r="D10" s="505"/>
      <c r="E10" s="504">
        <v>45247.542406737979</v>
      </c>
      <c r="F10" s="497"/>
      <c r="G10" s="498">
        <f t="shared" si="1"/>
        <v>5.8981052680680213E-2</v>
      </c>
      <c r="H10" s="498"/>
      <c r="I10" s="57"/>
      <c r="J10" s="504">
        <v>140369.60278593408</v>
      </c>
      <c r="K10" s="505">
        <f>'[1](2) Consolidado Fil disc PY'!D7</f>
        <v>0</v>
      </c>
      <c r="L10" s="504">
        <v>133008.46926799521</v>
      </c>
      <c r="M10" s="497"/>
      <c r="N10" s="498">
        <f t="shared" si="0"/>
        <v>5.5343344363336211E-2</v>
      </c>
      <c r="O10" s="498"/>
      <c r="Q10" s="613"/>
    </row>
    <row r="11" spans="1:17" s="5" customFormat="1" ht="15" customHeight="1" x14ac:dyDescent="0.2">
      <c r="A11" s="339" t="s">
        <v>110</v>
      </c>
      <c r="B11" s="88"/>
      <c r="C11" s="454">
        <v>399.30654973836255</v>
      </c>
      <c r="D11" s="506"/>
      <c r="E11" s="454">
        <v>1486.4684392238396</v>
      </c>
      <c r="F11" s="495"/>
      <c r="G11" s="502">
        <f t="shared" si="1"/>
        <v>-0.73137233243454491</v>
      </c>
      <c r="H11" s="495">
        <v>0</v>
      </c>
      <c r="I11" s="57"/>
      <c r="J11" s="454">
        <v>721.06472682414687</v>
      </c>
      <c r="K11" s="506">
        <f>'[1](2) Consolidado Fil disc PY'!D8</f>
        <v>0</v>
      </c>
      <c r="L11" s="454">
        <v>2006.2405890159409</v>
      </c>
      <c r="M11" s="495"/>
      <c r="N11" s="502">
        <f t="shared" si="0"/>
        <v>-0.64058910443147377</v>
      </c>
      <c r="O11" s="495">
        <v>0</v>
      </c>
      <c r="Q11" s="613"/>
    </row>
    <row r="12" spans="1:17" s="5" customFormat="1" ht="15" customHeight="1" x14ac:dyDescent="0.2">
      <c r="A12" s="507" t="s">
        <v>138</v>
      </c>
      <c r="B12" s="49"/>
      <c r="C12" s="508">
        <v>48315.596638839466</v>
      </c>
      <c r="D12" s="509">
        <f>+C12/$C$12</f>
        <v>1</v>
      </c>
      <c r="E12" s="508">
        <v>46734.010845961835</v>
      </c>
      <c r="F12" s="509">
        <f t="shared" ref="F12:F20" si="2">+E12/$E$12</f>
        <v>1</v>
      </c>
      <c r="G12" s="509">
        <f t="shared" si="1"/>
        <v>3.3842286682618239E-2</v>
      </c>
      <c r="H12" s="509">
        <v>8.8142553822468939E-2</v>
      </c>
      <c r="I12" s="57"/>
      <c r="J12" s="508">
        <v>141090.6675127582</v>
      </c>
      <c r="K12" s="509">
        <f>'[1](2) Consolidado Fil disc PY'!D9</f>
        <v>1</v>
      </c>
      <c r="L12" s="508">
        <v>135014.70985701116</v>
      </c>
      <c r="M12" s="509">
        <f t="shared" ref="M12:M20" si="3">+L12/$L$12</f>
        <v>1</v>
      </c>
      <c r="N12" s="509">
        <f t="shared" si="0"/>
        <v>4.5002190221953287E-2</v>
      </c>
      <c r="O12" s="509">
        <v>0.11085796068688425</v>
      </c>
      <c r="Q12" s="613"/>
    </row>
    <row r="13" spans="1:17" s="5" customFormat="1" ht="15" customHeight="1" x14ac:dyDescent="0.2">
      <c r="A13" s="339" t="s">
        <v>111</v>
      </c>
      <c r="B13" s="88"/>
      <c r="C13" s="510">
        <v>26498.929342150153</v>
      </c>
      <c r="D13" s="340">
        <f t="shared" ref="D13:D20" si="4">+C13/$C$12</f>
        <v>0.54845497490655959</v>
      </c>
      <c r="E13" s="510">
        <v>25366.796084115576</v>
      </c>
      <c r="F13" s="340">
        <f t="shared" si="2"/>
        <v>0.54279090591488266</v>
      </c>
      <c r="G13" s="340">
        <f t="shared" si="1"/>
        <v>4.4630518346915116E-2</v>
      </c>
      <c r="H13" s="340"/>
      <c r="I13" s="57"/>
      <c r="J13" s="510">
        <v>76667.630047629893</v>
      </c>
      <c r="K13" s="340">
        <f>'[1](2) Consolidado Fil disc PY'!D10</f>
        <v>0.54339263821752903</v>
      </c>
      <c r="L13" s="510">
        <v>73926.720100874169</v>
      </c>
      <c r="M13" s="340">
        <f t="shared" si="3"/>
        <v>0.54754567246166796</v>
      </c>
      <c r="N13" s="340">
        <f t="shared" si="0"/>
        <v>3.7076038853282034E-2</v>
      </c>
      <c r="O13" s="340"/>
      <c r="Q13" s="613"/>
    </row>
    <row r="14" spans="1:17" s="60" customFormat="1" ht="15" customHeight="1" x14ac:dyDescent="0.2">
      <c r="A14" s="507" t="s">
        <v>2</v>
      </c>
      <c r="B14" s="47"/>
      <c r="C14" s="508">
        <v>21816.667296689317</v>
      </c>
      <c r="D14" s="509">
        <f t="shared" si="4"/>
        <v>0.45154502509344052</v>
      </c>
      <c r="E14" s="508">
        <v>21367.214761846248</v>
      </c>
      <c r="F14" s="509">
        <f t="shared" si="2"/>
        <v>0.45720909408511712</v>
      </c>
      <c r="G14" s="509">
        <f t="shared" si="1"/>
        <v>2.1034680460348065E-2</v>
      </c>
      <c r="H14" s="509">
        <v>6.7812237443595436E-2</v>
      </c>
      <c r="I14" s="57"/>
      <c r="J14" s="508">
        <v>64423.037465128335</v>
      </c>
      <c r="K14" s="509">
        <f>'[1](2) Consolidado Fil disc PY'!D11</f>
        <v>0.45660736178247119</v>
      </c>
      <c r="L14" s="508">
        <v>61087.989756136987</v>
      </c>
      <c r="M14" s="509">
        <f t="shared" si="3"/>
        <v>0.45245432753833198</v>
      </c>
      <c r="N14" s="509">
        <f t="shared" si="0"/>
        <v>5.4594163636826787E-2</v>
      </c>
      <c r="O14" s="509">
        <v>0.11306597736340507</v>
      </c>
      <c r="Q14" s="614"/>
    </row>
    <row r="15" spans="1:17" s="5" customFormat="1" ht="15" customHeight="1" x14ac:dyDescent="0.2">
      <c r="A15" s="21" t="s">
        <v>112</v>
      </c>
      <c r="B15" s="88"/>
      <c r="C15" s="454">
        <v>15530.313303453604</v>
      </c>
      <c r="D15" s="340">
        <f t="shared" si="4"/>
        <v>0.32143478263433567</v>
      </c>
      <c r="E15" s="454">
        <v>14216.264717364258</v>
      </c>
      <c r="F15" s="340">
        <f t="shared" si="2"/>
        <v>0.30419526293649263</v>
      </c>
      <c r="G15" s="340">
        <f>+C15/E15-1</f>
        <v>9.2432760096561761E-2</v>
      </c>
      <c r="H15" s="340"/>
      <c r="I15" s="59"/>
      <c r="J15" s="454">
        <v>44635.864360886124</v>
      </c>
      <c r="K15" s="340">
        <f>'[1](2) Consolidado Fil disc PY'!D12</f>
        <v>0.31636298238400423</v>
      </c>
      <c r="L15" s="454">
        <v>42319.501538846118</v>
      </c>
      <c r="M15" s="340">
        <f t="shared" si="3"/>
        <v>0.31344363576135564</v>
      </c>
      <c r="N15" s="340">
        <f>+J15/L15-1</f>
        <v>5.4735115911366705E-2</v>
      </c>
      <c r="O15" s="340"/>
      <c r="Q15" s="613"/>
    </row>
    <row r="16" spans="1:17" s="17" customFormat="1" ht="15" customHeight="1" x14ac:dyDescent="0.2">
      <c r="A16" s="503" t="s">
        <v>113</v>
      </c>
      <c r="B16" s="49"/>
      <c r="C16" s="511">
        <v>-136.33676177788016</v>
      </c>
      <c r="D16" s="498">
        <f t="shared" si="4"/>
        <v>-2.8217960919949213E-3</v>
      </c>
      <c r="E16" s="511">
        <v>3.4171597884242075</v>
      </c>
      <c r="F16" s="498">
        <f t="shared" si="2"/>
        <v>7.3119334860587408E-5</v>
      </c>
      <c r="G16" s="498" t="s">
        <v>75</v>
      </c>
      <c r="H16" s="498"/>
      <c r="I16" s="57"/>
      <c r="J16" s="511">
        <v>231.79432030113969</v>
      </c>
      <c r="K16" s="498">
        <f>'[1](2) Consolidado Fil disc PY'!D13</f>
        <v>1.6428749284936196E-3</v>
      </c>
      <c r="L16" s="511">
        <v>525.53922629597832</v>
      </c>
      <c r="M16" s="498">
        <f t="shared" si="3"/>
        <v>3.892459028001886E-3</v>
      </c>
      <c r="N16" s="498">
        <f>+J16/L16-1</f>
        <v>-0.55894002064349135</v>
      </c>
      <c r="O16" s="498"/>
      <c r="Q16" s="615"/>
    </row>
    <row r="17" spans="1:17" s="5" customFormat="1" ht="15" customHeight="1" x14ac:dyDescent="0.2">
      <c r="A17" s="339" t="s">
        <v>139</v>
      </c>
      <c r="B17" s="49"/>
      <c r="C17" s="512">
        <v>-53.384536092597003</v>
      </c>
      <c r="D17" s="513">
        <f t="shared" si="4"/>
        <v>-1.1049131089417774E-3</v>
      </c>
      <c r="E17" s="512">
        <v>28.397051923238237</v>
      </c>
      <c r="F17" s="513">
        <f t="shared" si="2"/>
        <v>6.0763138898642063E-4</v>
      </c>
      <c r="G17" s="502" t="s">
        <v>75</v>
      </c>
      <c r="H17" s="340"/>
      <c r="I17" s="56"/>
      <c r="J17" s="512">
        <v>-64.477015733845604</v>
      </c>
      <c r="K17" s="513">
        <f>'[1](2) Consolidado Fil disc PY'!D14</f>
        <v>-4.5698994037302455E-4</v>
      </c>
      <c r="L17" s="512">
        <v>269.83421055662296</v>
      </c>
      <c r="M17" s="513">
        <f t="shared" si="3"/>
        <v>1.9985541637825531E-3</v>
      </c>
      <c r="N17" s="502" t="s">
        <v>75</v>
      </c>
      <c r="O17" s="340"/>
      <c r="Q17" s="613"/>
    </row>
    <row r="18" spans="1:17" s="60" customFormat="1" ht="15" customHeight="1" x14ac:dyDescent="0.2">
      <c r="A18" s="514" t="s">
        <v>217</v>
      </c>
      <c r="B18" s="37"/>
      <c r="C18" s="508">
        <v>6476.07529110619</v>
      </c>
      <c r="D18" s="509">
        <f t="shared" si="4"/>
        <v>0.13403695166004151</v>
      </c>
      <c r="E18" s="508">
        <v>7119.1358327703283</v>
      </c>
      <c r="F18" s="509">
        <f t="shared" si="2"/>
        <v>0.1523330804247775</v>
      </c>
      <c r="G18" s="509">
        <f t="shared" si="1"/>
        <v>-9.0328455134125241E-2</v>
      </c>
      <c r="H18" s="509">
        <v>-6.9989566037181095E-2</v>
      </c>
      <c r="I18" s="149"/>
      <c r="J18" s="508">
        <v>19619.8557996749</v>
      </c>
      <c r="K18" s="509">
        <f>'[1](2) Consolidado Fil disc PY'!D15</f>
        <v>0.13905849441034621</v>
      </c>
      <c r="L18" s="508">
        <v>17973.11478043826</v>
      </c>
      <c r="M18" s="509">
        <f t="shared" si="3"/>
        <v>0.13311967858519186</v>
      </c>
      <c r="N18" s="509">
        <f t="shared" ref="N18" si="5">+J18/L18-1</f>
        <v>9.1622461624121687E-2</v>
      </c>
      <c r="O18" s="509">
        <v>0.13251734869826404</v>
      </c>
      <c r="Q18" s="614"/>
    </row>
    <row r="19" spans="1:17" s="60" customFormat="1" ht="15" customHeight="1" x14ac:dyDescent="0.2">
      <c r="A19" s="339" t="s">
        <v>114</v>
      </c>
      <c r="B19" s="49"/>
      <c r="C19" s="454">
        <v>296.40873533985587</v>
      </c>
      <c r="D19" s="297">
        <f t="shared" si="4"/>
        <v>6.1348458046688332E-3</v>
      </c>
      <c r="E19" s="454">
        <v>1813.4627893201368</v>
      </c>
      <c r="F19" s="297">
        <f>+E19/$E$12</f>
        <v>3.8803919383196564E-2</v>
      </c>
      <c r="G19" s="340">
        <f>+C19/E19-1</f>
        <v>-0.83655096918146366</v>
      </c>
      <c r="H19" s="340"/>
      <c r="I19" s="199"/>
      <c r="J19" s="454">
        <v>216.79899224876962</v>
      </c>
      <c r="K19" s="297">
        <f>'[1](2) Consolidado Fil disc PY'!D16</f>
        <v>1.5365934265578938E-3</v>
      </c>
      <c r="L19" s="454">
        <v>2803.8228059518142</v>
      </c>
      <c r="M19" s="297">
        <f t="shared" si="3"/>
        <v>2.0766795032343025E-2</v>
      </c>
      <c r="N19" s="340">
        <f>+J19/L19-1</f>
        <v>-0.92267735614798496</v>
      </c>
      <c r="O19" s="340"/>
      <c r="Q19" s="614"/>
    </row>
    <row r="20" spans="1:17" s="60" customFormat="1" ht="15" customHeight="1" x14ac:dyDescent="0.2">
      <c r="A20" s="503" t="s">
        <v>216</v>
      </c>
      <c r="B20" s="49"/>
      <c r="C20" s="511">
        <v>-19.990174790853601</v>
      </c>
      <c r="D20" s="498">
        <f t="shared" si="4"/>
        <v>-4.1374165241672906E-4</v>
      </c>
      <c r="E20" s="511">
        <v>-14.5307217738626</v>
      </c>
      <c r="F20" s="498">
        <f t="shared" si="2"/>
        <v>-3.1092391838048636E-4</v>
      </c>
      <c r="G20" s="498">
        <f>C20/E20-1</f>
        <v>0.37571795138293074</v>
      </c>
      <c r="H20" s="498"/>
      <c r="I20" s="149"/>
      <c r="J20" s="511">
        <v>50.515230055090299</v>
      </c>
      <c r="K20" s="498">
        <f>'[1](2) Consolidado Fil disc PY'!D17</f>
        <v>3.5803381574137376E-4</v>
      </c>
      <c r="L20" s="511">
        <v>-112.21766404769639</v>
      </c>
      <c r="M20" s="498">
        <f t="shared" si="3"/>
        <v>-8.3115139207084738E-4</v>
      </c>
      <c r="N20" s="521" t="s">
        <v>75</v>
      </c>
      <c r="O20" s="498"/>
      <c r="Q20" s="614"/>
    </row>
    <row r="21" spans="1:17" s="60" customFormat="1" ht="15" customHeight="1" x14ac:dyDescent="0.2">
      <c r="A21" s="515" t="s">
        <v>25</v>
      </c>
      <c r="B21" s="88"/>
      <c r="C21" s="516">
        <v>1612.5552454692729</v>
      </c>
      <c r="D21" s="517"/>
      <c r="E21" s="516">
        <v>1700.9419453714959</v>
      </c>
      <c r="F21" s="518"/>
      <c r="G21" s="518">
        <f t="shared" si="1"/>
        <v>-5.1963384254668843E-2</v>
      </c>
      <c r="H21" s="517">
        <v>0</v>
      </c>
      <c r="I21" s="57"/>
      <c r="J21" s="516">
        <v>4569.5704217764969</v>
      </c>
      <c r="K21" s="517">
        <f>'[1](2) Consolidado Fil disc PY'!D18</f>
        <v>0</v>
      </c>
      <c r="L21" s="516">
        <v>6388.2521767595481</v>
      </c>
      <c r="M21" s="518"/>
      <c r="N21" s="518">
        <f>+J21/L21-1</f>
        <v>-0.28469160337774591</v>
      </c>
      <c r="O21" s="517"/>
      <c r="Q21" s="614"/>
    </row>
    <row r="22" spans="1:17" s="60" customFormat="1" ht="15" customHeight="1" x14ac:dyDescent="0.2">
      <c r="A22" s="519" t="s">
        <v>39</v>
      </c>
      <c r="B22" s="48"/>
      <c r="C22" s="520">
        <v>202.40457302228504</v>
      </c>
      <c r="D22" s="521"/>
      <c r="E22" s="520">
        <v>297.5774397098329</v>
      </c>
      <c r="F22" s="521"/>
      <c r="G22" s="521">
        <f t="shared" si="1"/>
        <v>-0.31982554450482104</v>
      </c>
      <c r="H22" s="521"/>
      <c r="I22" s="57"/>
      <c r="J22" s="520">
        <v>562.36000159444336</v>
      </c>
      <c r="K22" s="521">
        <f>'[1](2) Consolidado Fil disc PY'!D19</f>
        <v>0</v>
      </c>
      <c r="L22" s="520">
        <v>852.66307539467698</v>
      </c>
      <c r="M22" s="521"/>
      <c r="N22" s="521">
        <f t="shared" ref="N22:N23" si="6">+J22/L22-1</f>
        <v>-0.34046633679529203</v>
      </c>
      <c r="O22" s="521"/>
      <c r="Q22" s="614"/>
    </row>
    <row r="23" spans="1:17" s="5" customFormat="1" ht="15" customHeight="1" x14ac:dyDescent="0.2">
      <c r="A23" s="522" t="s">
        <v>37</v>
      </c>
      <c r="B23" s="523"/>
      <c r="C23" s="454">
        <v>1410.1506724469875</v>
      </c>
      <c r="D23" s="340"/>
      <c r="E23" s="454">
        <v>1403.3645056616631</v>
      </c>
      <c r="F23" s="340"/>
      <c r="G23" s="340">
        <f>+C23/E23-1</f>
        <v>4.8356408886975899E-3</v>
      </c>
      <c r="H23" s="340"/>
      <c r="I23" s="141"/>
      <c r="J23" s="454">
        <v>4007.2104201820534</v>
      </c>
      <c r="K23" s="340">
        <f>'[1](2) Consolidado Fil disc PY'!D20</f>
        <v>0</v>
      </c>
      <c r="L23" s="454">
        <v>5535.5891013648716</v>
      </c>
      <c r="M23" s="340"/>
      <c r="N23" s="340">
        <f t="shared" si="6"/>
        <v>-0.27610045709606168</v>
      </c>
      <c r="O23" s="340"/>
      <c r="Q23" s="613"/>
    </row>
    <row r="24" spans="1:17" s="5" customFormat="1" ht="15" customHeight="1" x14ac:dyDescent="0.2">
      <c r="A24" s="524" t="s">
        <v>38</v>
      </c>
      <c r="B24" s="49"/>
      <c r="C24" s="511">
        <v>-305.4481261245636</v>
      </c>
      <c r="D24" s="498"/>
      <c r="E24" s="511">
        <v>134.84538295842364</v>
      </c>
      <c r="F24" s="498"/>
      <c r="G24" s="498" t="s">
        <v>75</v>
      </c>
      <c r="H24" s="498"/>
      <c r="I24" s="57"/>
      <c r="J24" s="511">
        <v>-148.62009633374061</v>
      </c>
      <c r="K24" s="498">
        <f>'[1](2) Consolidado Fil disc PY'!D21</f>
        <v>0</v>
      </c>
      <c r="L24" s="511">
        <v>-357.2673134569751</v>
      </c>
      <c r="M24" s="498"/>
      <c r="N24" s="498">
        <f>J24/L24-1</f>
        <v>-0.58400869395056321</v>
      </c>
      <c r="O24" s="498"/>
      <c r="Q24" s="613"/>
    </row>
    <row r="25" spans="1:17" s="5" customFormat="1" ht="22.5" x14ac:dyDescent="0.2">
      <c r="A25" s="522" t="s">
        <v>115</v>
      </c>
      <c r="B25" s="88"/>
      <c r="C25" s="454">
        <v>-117.24944265048157</v>
      </c>
      <c r="D25" s="495"/>
      <c r="E25" s="454">
        <v>-116.60855444413805</v>
      </c>
      <c r="F25" s="340"/>
      <c r="G25" s="340">
        <f>(+C25/E25-1)</f>
        <v>5.4960650991564552E-3</v>
      </c>
      <c r="H25" s="495">
        <v>0</v>
      </c>
      <c r="I25" s="57"/>
      <c r="J25" s="454">
        <v>-432.78434310332779</v>
      </c>
      <c r="K25" s="495">
        <f>'[1](2) Consolidado Fil disc PY'!D22</f>
        <v>0</v>
      </c>
      <c r="L25" s="454">
        <v>-287.5417786297071</v>
      </c>
      <c r="M25" s="340"/>
      <c r="N25" s="340">
        <f>(+J25/L25-1)</f>
        <v>0.50511812636682052</v>
      </c>
      <c r="O25" s="495"/>
      <c r="Q25" s="613"/>
    </row>
    <row r="26" spans="1:17" s="60" customFormat="1" ht="15" customHeight="1" x14ac:dyDescent="0.2">
      <c r="A26" s="524" t="s">
        <v>116</v>
      </c>
      <c r="B26" s="48"/>
      <c r="C26" s="520">
        <v>42.240867042814202</v>
      </c>
      <c r="D26" s="521"/>
      <c r="E26" s="520">
        <v>-0.31619542701879999</v>
      </c>
      <c r="F26" s="521"/>
      <c r="G26" s="521" t="s">
        <v>75</v>
      </c>
      <c r="H26" s="521"/>
      <c r="I26" s="141"/>
      <c r="J26" s="520">
        <v>51.160743433315801</v>
      </c>
      <c r="K26" s="521">
        <f>'[1](2) Consolidado Fil disc PY'!D23</f>
        <v>0</v>
      </c>
      <c r="L26" s="520">
        <v>-1.5096849461689998</v>
      </c>
      <c r="M26" s="521"/>
      <c r="N26" s="521" t="s">
        <v>75</v>
      </c>
      <c r="O26" s="521"/>
      <c r="Q26" s="614"/>
    </row>
    <row r="27" spans="1:17" s="5" customFormat="1" ht="15" customHeight="1" x14ac:dyDescent="0.2">
      <c r="A27" s="341" t="s">
        <v>117</v>
      </c>
      <c r="B27" s="49"/>
      <c r="C27" s="456">
        <v>1029.6939707147567</v>
      </c>
      <c r="D27" s="342"/>
      <c r="E27" s="456">
        <v>1421.2851387489297</v>
      </c>
      <c r="F27" s="342"/>
      <c r="G27" s="343">
        <f t="shared" si="1"/>
        <v>-0.27551907591102143</v>
      </c>
      <c r="H27" s="343"/>
      <c r="I27" s="141"/>
      <c r="J27" s="456">
        <v>3476.9667241783009</v>
      </c>
      <c r="K27" s="342">
        <f>'[1](2) Consolidado Fil disc PY'!D24</f>
        <v>0</v>
      </c>
      <c r="L27" s="456">
        <v>4889.2703243320202</v>
      </c>
      <c r="M27" s="342"/>
      <c r="N27" s="343">
        <f t="shared" ref="N27" si="7">+J27/L27-1</f>
        <v>-0.2888577449124109</v>
      </c>
      <c r="O27" s="343"/>
      <c r="Q27" s="613"/>
    </row>
    <row r="28" spans="1:17" s="5" customFormat="1" ht="15" customHeight="1" x14ac:dyDescent="0.2">
      <c r="A28" s="525" t="s">
        <v>118</v>
      </c>
      <c r="B28" s="49"/>
      <c r="C28" s="511">
        <v>5169.9627598424295</v>
      </c>
      <c r="D28" s="498"/>
      <c r="E28" s="511">
        <v>3898.9186264751243</v>
      </c>
      <c r="F28" s="498"/>
      <c r="G28" s="498">
        <f>+C28/E28-1</f>
        <v>0.32599914364368554</v>
      </c>
      <c r="H28" s="498"/>
      <c r="I28" s="141"/>
      <c r="J28" s="511">
        <v>15875.574853192746</v>
      </c>
      <c r="K28" s="498">
        <f>'[1](2) Consolidado Fil disc PY'!D25</f>
        <v>0</v>
      </c>
      <c r="L28" s="511">
        <v>10392.239314202123</v>
      </c>
      <c r="M28" s="498"/>
      <c r="N28" s="498">
        <f>+J28/L28-1</f>
        <v>0.52763753539596125</v>
      </c>
      <c r="O28" s="498"/>
      <c r="Q28" s="613"/>
    </row>
    <row r="29" spans="1:17" s="5" customFormat="1" ht="15" customHeight="1" x14ac:dyDescent="0.2">
      <c r="A29" s="339" t="s">
        <v>119</v>
      </c>
      <c r="B29" s="88"/>
      <c r="C29" s="454">
        <v>1696.9124992916065</v>
      </c>
      <c r="D29" s="495"/>
      <c r="E29" s="454">
        <v>1320.0948357303034</v>
      </c>
      <c r="F29" s="340"/>
      <c r="G29" s="340">
        <f t="shared" si="1"/>
        <v>0.28544741889914294</v>
      </c>
      <c r="H29" s="495">
        <v>0</v>
      </c>
      <c r="I29" s="141"/>
      <c r="J29" s="454">
        <v>5625.9626301698872</v>
      </c>
      <c r="K29" s="495">
        <f>'[1](2) Consolidado Fil disc PY'!D26</f>
        <v>0</v>
      </c>
      <c r="L29" s="454">
        <v>3412.5948520865322</v>
      </c>
      <c r="M29" s="340"/>
      <c r="N29" s="340">
        <f t="shared" ref="N29" si="8">+J29/L29-1</f>
        <v>0.64858791448098674</v>
      </c>
      <c r="O29" s="495"/>
      <c r="Q29" s="613"/>
    </row>
    <row r="30" spans="1:17" s="5" customFormat="1" ht="15" hidden="1" customHeight="1" x14ac:dyDescent="0.2">
      <c r="A30" s="525" t="s">
        <v>120</v>
      </c>
      <c r="B30" s="37"/>
      <c r="C30" s="520">
        <v>0</v>
      </c>
      <c r="D30" s="521"/>
      <c r="E30" s="520">
        <v>0</v>
      </c>
      <c r="F30" s="521"/>
      <c r="G30" s="521" t="s">
        <v>75</v>
      </c>
      <c r="H30" s="521">
        <v>0</v>
      </c>
      <c r="I30" s="141"/>
      <c r="J30" s="520">
        <v>0</v>
      </c>
      <c r="K30" s="521">
        <f>'[1](2) Consolidado Fil disc PY'!D27</f>
        <v>0</v>
      </c>
      <c r="L30" s="520">
        <v>0</v>
      </c>
      <c r="M30" s="521"/>
      <c r="N30" s="521" t="s">
        <v>75</v>
      </c>
      <c r="O30" s="521"/>
      <c r="Q30" s="613"/>
    </row>
    <row r="31" spans="1:17" s="5" customFormat="1" ht="15" customHeight="1" x14ac:dyDescent="0.2">
      <c r="A31" s="526" t="s">
        <v>121</v>
      </c>
      <c r="B31" s="21"/>
      <c r="C31" s="456">
        <v>3473.0502605508227</v>
      </c>
      <c r="D31" s="527"/>
      <c r="E31" s="456">
        <v>2578.8237907448211</v>
      </c>
      <c r="F31" s="528"/>
      <c r="G31" s="528">
        <f>+C31/E31-1</f>
        <v>0.34675749192919048</v>
      </c>
      <c r="H31" s="529">
        <v>0</v>
      </c>
      <c r="I31" s="141"/>
      <c r="J31" s="456">
        <v>10249.612223022856</v>
      </c>
      <c r="K31" s="527">
        <f>'[1](2) Consolidado Fil disc PY'!D28</f>
        <v>0</v>
      </c>
      <c r="L31" s="456">
        <v>6979.6444621155906</v>
      </c>
      <c r="M31" s="528"/>
      <c r="N31" s="528">
        <f>+J31/L31-1</f>
        <v>0.46850062043362439</v>
      </c>
      <c r="O31" s="529"/>
      <c r="Q31" s="613"/>
    </row>
    <row r="32" spans="1:17" s="5" customFormat="1" ht="15" customHeight="1" x14ac:dyDescent="0.2">
      <c r="A32" s="514" t="s">
        <v>122</v>
      </c>
      <c r="B32" s="37"/>
      <c r="C32" s="508">
        <v>3419.2410097344064</v>
      </c>
      <c r="D32" s="509">
        <f>+C32/$C$12</f>
        <v>7.0768887224830018E-2</v>
      </c>
      <c r="E32" s="508">
        <v>2462.8129177448209</v>
      </c>
      <c r="F32" s="509">
        <f>+E32/$E$12</f>
        <v>5.269851384813521E-2</v>
      </c>
      <c r="G32" s="509">
        <f t="shared" si="1"/>
        <v>0.38834784611466944</v>
      </c>
      <c r="H32" s="509">
        <v>0.44</v>
      </c>
      <c r="I32" s="141"/>
      <c r="J32" s="508">
        <v>9893.1614599843779</v>
      </c>
      <c r="K32" s="509">
        <f>'[1](2) Consolidado Fil disc PY'!D29</f>
        <v>7.0119176798775745E-2</v>
      </c>
      <c r="L32" s="508">
        <v>7119.450107115591</v>
      </c>
      <c r="M32" s="509">
        <f>+L32/$L$12</f>
        <v>5.2730921798487915E-2</v>
      </c>
      <c r="N32" s="509">
        <f t="shared" ref="N32" si="9">+J32/L32-1</f>
        <v>0.38959629060348067</v>
      </c>
      <c r="O32" s="509"/>
      <c r="Q32" s="613"/>
    </row>
    <row r="33" spans="1:19" s="5" customFormat="1" ht="15" customHeight="1" thickBot="1" x14ac:dyDescent="0.25">
      <c r="A33" s="530" t="s">
        <v>123</v>
      </c>
      <c r="B33" s="531"/>
      <c r="C33" s="532">
        <v>53.809250816416359</v>
      </c>
      <c r="D33" s="533">
        <f>+C33/$C$12</f>
        <v>1.113703535912888E-3</v>
      </c>
      <c r="E33" s="532">
        <v>116.01087299999999</v>
      </c>
      <c r="F33" s="533">
        <f>+E33/$E$12</f>
        <v>2.4823650035598046E-3</v>
      </c>
      <c r="G33" s="533">
        <f>+C33/E33-1</f>
        <v>-0.53617062414127026</v>
      </c>
      <c r="H33" s="534"/>
      <c r="I33" s="141"/>
      <c r="J33" s="532">
        <v>356.45076303847912</v>
      </c>
      <c r="K33" s="533">
        <f>'[1](2) Consolidado Fil disc PY'!D30</f>
        <v>2.5263950431466124E-3</v>
      </c>
      <c r="L33" s="532">
        <v>-139.80564499999997</v>
      </c>
      <c r="M33" s="533">
        <f>+L33/$L$12</f>
        <v>-1.0354845420033321E-3</v>
      </c>
      <c r="N33" s="533" t="s">
        <v>75</v>
      </c>
      <c r="O33" s="534"/>
      <c r="Q33" s="613"/>
    </row>
    <row r="34" spans="1:19" s="5" customFormat="1" ht="12.95" customHeight="1" x14ac:dyDescent="0.2">
      <c r="A34" s="344"/>
      <c r="B34" s="13"/>
      <c r="C34" s="22"/>
      <c r="D34" s="23"/>
      <c r="E34" s="22"/>
      <c r="F34" s="24"/>
      <c r="G34" s="345"/>
      <c r="H34" s="345"/>
      <c r="I34" s="57"/>
      <c r="J34" s="23"/>
      <c r="K34" s="191"/>
      <c r="L34" s="192"/>
      <c r="M34" s="193"/>
      <c r="N34" s="193"/>
      <c r="O34" s="193"/>
      <c r="S34" s="17"/>
    </row>
    <row r="35" spans="1:19" s="5" customFormat="1" ht="30.95" customHeight="1" x14ac:dyDescent="0.2">
      <c r="A35" s="190" t="s">
        <v>151</v>
      </c>
      <c r="B35" s="17"/>
      <c r="C35" s="195">
        <v>2021</v>
      </c>
      <c r="D35" s="196" t="str">
        <f>D6</f>
        <v>% of Rev.</v>
      </c>
      <c r="E35" s="195">
        <v>2020</v>
      </c>
      <c r="F35" s="196" t="str">
        <f>D35</f>
        <v>% of Rev.</v>
      </c>
      <c r="G35" s="338" t="s">
        <v>157</v>
      </c>
      <c r="H35" s="338" t="s">
        <v>215</v>
      </c>
      <c r="I35" s="197"/>
      <c r="J35" s="195">
        <v>2021</v>
      </c>
      <c r="K35" s="196" t="str">
        <f>K6</f>
        <v>% of Rev.</v>
      </c>
      <c r="L35" s="195">
        <v>2020</v>
      </c>
      <c r="M35" s="196" t="str">
        <f>K35</f>
        <v>% of Rev.</v>
      </c>
      <c r="N35" s="338" t="s">
        <v>157</v>
      </c>
      <c r="O35" s="338" t="s">
        <v>215</v>
      </c>
      <c r="S35" s="17"/>
    </row>
    <row r="36" spans="1:19" s="5" customFormat="1" ht="15" customHeight="1" x14ac:dyDescent="0.2">
      <c r="A36" s="173" t="s">
        <v>218</v>
      </c>
      <c r="B36" s="18"/>
      <c r="C36" s="459">
        <v>6476.07529110619</v>
      </c>
      <c r="D36" s="334">
        <f>+C36/C$12</f>
        <v>0.13403695166004151</v>
      </c>
      <c r="E36" s="459">
        <v>7119.1358327703283</v>
      </c>
      <c r="F36" s="334">
        <f>+E36/$E$12</f>
        <v>0.1523330804247775</v>
      </c>
      <c r="G36" s="334">
        <f>C36/E36-1</f>
        <v>-9.0328455134125241E-2</v>
      </c>
      <c r="H36" s="336"/>
      <c r="I36" s="56"/>
      <c r="J36" s="459">
        <v>19619.8557996749</v>
      </c>
      <c r="K36" s="334">
        <f>+J36/J$12</f>
        <v>0.13905849441034621</v>
      </c>
      <c r="L36" s="459">
        <v>17973.11478043826</v>
      </c>
      <c r="M36" s="334">
        <f>+L36/$L$12</f>
        <v>0.13311967858519186</v>
      </c>
      <c r="N36" s="334">
        <f>J36/L36-1</f>
        <v>9.1622461624121687E-2</v>
      </c>
      <c r="O36" s="336"/>
    </row>
    <row r="37" spans="1:19" s="5" customFormat="1" ht="15" customHeight="1" x14ac:dyDescent="0.2">
      <c r="A37" s="535" t="s">
        <v>4</v>
      </c>
      <c r="B37" s="17"/>
      <c r="C37" s="536">
        <v>2202.207251037647</v>
      </c>
      <c r="D37" s="537"/>
      <c r="E37" s="536">
        <v>2281.1731167926014</v>
      </c>
      <c r="F37" s="537"/>
      <c r="G37" s="538">
        <f>+C37/E37-1</f>
        <v>-3.4616340677371626E-2</v>
      </c>
      <c r="H37" s="539"/>
      <c r="I37" s="150"/>
      <c r="J37" s="536">
        <v>6639.8106020432051</v>
      </c>
      <c r="K37" s="537"/>
      <c r="L37" s="536">
        <v>6853.0421985224466</v>
      </c>
      <c r="M37" s="537"/>
      <c r="N37" s="538">
        <f>+J37/L37-1</f>
        <v>-3.1114881581382314E-2</v>
      </c>
      <c r="O37" s="539"/>
    </row>
    <row r="38" spans="1:19" s="5" customFormat="1" ht="15" customHeight="1" x14ac:dyDescent="0.2">
      <c r="A38" s="174" t="s">
        <v>124</v>
      </c>
      <c r="B38" s="13"/>
      <c r="C38" s="459">
        <v>641.23920925470838</v>
      </c>
      <c r="D38" s="335"/>
      <c r="E38" s="459">
        <v>674.37706315678952</v>
      </c>
      <c r="F38" s="335"/>
      <c r="G38" s="334">
        <f>+C38/E38-1</f>
        <v>-4.9138465277809629E-2</v>
      </c>
      <c r="H38" s="337"/>
      <c r="I38" s="150"/>
      <c r="J38" s="459">
        <v>1899.5359163884782</v>
      </c>
      <c r="K38" s="335"/>
      <c r="L38" s="459">
        <v>2357.1370338834604</v>
      </c>
      <c r="M38" s="335"/>
      <c r="N38" s="334">
        <f>+J38/L38-1</f>
        <v>-0.19413428702576085</v>
      </c>
      <c r="O38" s="337"/>
    </row>
    <row r="39" spans="1:19" s="60" customFormat="1" ht="15" customHeight="1" x14ac:dyDescent="0.2">
      <c r="A39" s="540" t="s">
        <v>219</v>
      </c>
      <c r="B39" s="333"/>
      <c r="C39" s="541">
        <v>9319.5217513985444</v>
      </c>
      <c r="D39" s="542">
        <f>+C39/$C$12</f>
        <v>0.19288847493827405</v>
      </c>
      <c r="E39" s="541">
        <v>10074.686012719721</v>
      </c>
      <c r="F39" s="542">
        <f>+E39/$E$12</f>
        <v>0.21557503476272355</v>
      </c>
      <c r="G39" s="542">
        <f>+C39/E39-1</f>
        <v>-7.4956605135658827E-2</v>
      </c>
      <c r="H39" s="542">
        <v>-4.2850890780741557E-2</v>
      </c>
      <c r="I39" s="150"/>
      <c r="J39" s="541">
        <v>28159.202318106585</v>
      </c>
      <c r="K39" s="542">
        <f>+J39/$J$12</f>
        <v>0.19958231692085712</v>
      </c>
      <c r="L39" s="541">
        <v>27363.364765804163</v>
      </c>
      <c r="M39" s="542">
        <f>+L39/$L$12</f>
        <v>0.20266950760242081</v>
      </c>
      <c r="N39" s="542">
        <f>+J39/L39-1</f>
        <v>2.9084053043687774E-2</v>
      </c>
      <c r="O39" s="542">
        <v>7.733192662080457E-2</v>
      </c>
    </row>
    <row r="40" spans="1:19" s="5" customFormat="1" ht="15" customHeight="1" thickBot="1" x14ac:dyDescent="0.25">
      <c r="A40" s="346" t="s">
        <v>5</v>
      </c>
      <c r="B40" s="347"/>
      <c r="C40" s="460">
        <v>3906.6958215804498</v>
      </c>
      <c r="D40" s="348"/>
      <c r="E40" s="460">
        <v>2397.4233875023201</v>
      </c>
      <c r="F40" s="349"/>
      <c r="G40" s="543">
        <f>+C40/E40-1</f>
        <v>0.62953938046400615</v>
      </c>
      <c r="H40" s="350"/>
      <c r="I40" s="151"/>
      <c r="J40" s="460">
        <v>8223.5716929209739</v>
      </c>
      <c r="K40" s="348"/>
      <c r="L40" s="460">
        <v>6261.7972917339803</v>
      </c>
      <c r="M40" s="348"/>
      <c r="N40" s="543">
        <f>+J40/L40-1</f>
        <v>0.31329254362428438</v>
      </c>
      <c r="O40" s="350"/>
    </row>
    <row r="41" spans="1:19" s="5" customFormat="1" ht="8.25" customHeight="1" x14ac:dyDescent="0.2">
      <c r="A41" s="135"/>
      <c r="B41" s="135"/>
      <c r="C41" s="60"/>
      <c r="D41" s="135"/>
      <c r="E41" s="135"/>
      <c r="F41" s="60"/>
      <c r="G41" s="60"/>
      <c r="H41" s="135"/>
      <c r="I41" s="56"/>
      <c r="J41" s="194"/>
      <c r="K41" s="194"/>
      <c r="L41" s="194"/>
      <c r="M41" s="194"/>
      <c r="N41" s="194"/>
      <c r="O41" s="194"/>
    </row>
    <row r="42" spans="1:19" s="5" customFormat="1" ht="11.25" x14ac:dyDescent="0.2">
      <c r="A42" s="20"/>
      <c r="B42" s="21"/>
      <c r="C42" s="171"/>
      <c r="D42" s="123"/>
      <c r="E42" s="171"/>
      <c r="F42" s="123"/>
      <c r="G42" s="172"/>
      <c r="H42" s="61"/>
      <c r="I42" s="62"/>
    </row>
    <row r="43" spans="1:19" s="1" customFormat="1" ht="18" customHeight="1" x14ac:dyDescent="0.2">
      <c r="A43" s="665" t="s">
        <v>46</v>
      </c>
      <c r="B43" s="665"/>
      <c r="C43" s="665"/>
      <c r="D43" s="665"/>
      <c r="E43" s="665"/>
      <c r="F43" s="665"/>
      <c r="G43" s="665"/>
      <c r="H43" s="665"/>
      <c r="I43" s="665"/>
      <c r="J43" s="665"/>
      <c r="K43" s="665"/>
      <c r="L43" s="665"/>
      <c r="M43" s="665"/>
      <c r="N43" s="665"/>
      <c r="O43" s="665"/>
    </row>
    <row r="44" spans="1:19" s="5" customFormat="1" ht="11.1" customHeight="1" x14ac:dyDescent="0.2">
      <c r="A44" s="189" t="s">
        <v>47</v>
      </c>
    </row>
    <row r="45" spans="1:19" s="5" customFormat="1" ht="11.1" customHeight="1" x14ac:dyDescent="0.2">
      <c r="A45" s="665" t="s">
        <v>45</v>
      </c>
      <c r="B45" s="665"/>
      <c r="C45" s="665"/>
      <c r="D45" s="665"/>
      <c r="E45" s="665"/>
      <c r="F45" s="665"/>
      <c r="G45" s="665"/>
      <c r="H45" s="665"/>
      <c r="I45" s="665"/>
      <c r="J45" s="665"/>
      <c r="K45" s="665"/>
      <c r="L45" s="665"/>
      <c r="M45" s="665"/>
      <c r="N45" s="665"/>
      <c r="O45" s="665"/>
    </row>
    <row r="46" spans="1:19" s="5" customFormat="1" ht="11.1" customHeight="1" x14ac:dyDescent="0.2">
      <c r="A46" s="670" t="s">
        <v>26</v>
      </c>
      <c r="B46" s="670"/>
      <c r="C46" s="670"/>
      <c r="D46" s="670"/>
      <c r="E46" s="670"/>
      <c r="F46" s="670"/>
      <c r="G46" s="670"/>
      <c r="H46" s="670"/>
      <c r="I46" s="63"/>
      <c r="J46" s="64"/>
      <c r="K46" s="64"/>
      <c r="L46" s="64"/>
      <c r="M46" s="64"/>
      <c r="N46" s="64"/>
      <c r="O46" s="64"/>
    </row>
    <row r="47" spans="1:19" s="5" customFormat="1" ht="11.1" customHeight="1" x14ac:dyDescent="0.2">
      <c r="A47" s="670" t="s">
        <v>27</v>
      </c>
      <c r="B47" s="670"/>
      <c r="C47" s="670"/>
      <c r="D47" s="670"/>
      <c r="E47" s="670"/>
      <c r="F47" s="670"/>
      <c r="G47" s="670"/>
      <c r="H47" s="670"/>
      <c r="I47" s="56"/>
    </row>
    <row r="48" spans="1:19" s="5" customFormat="1" ht="11.1" customHeight="1" x14ac:dyDescent="0.2">
      <c r="A48" s="671" t="s">
        <v>28</v>
      </c>
      <c r="B48" s="671"/>
      <c r="C48" s="671"/>
      <c r="D48" s="671"/>
      <c r="E48" s="671"/>
      <c r="F48" s="671"/>
      <c r="G48" s="671"/>
      <c r="H48" s="671"/>
      <c r="I48" s="56"/>
    </row>
    <row r="49" spans="1:15" s="5" customFormat="1" ht="11.1" customHeight="1" x14ac:dyDescent="0.2">
      <c r="A49" s="668" t="s">
        <v>29</v>
      </c>
      <c r="B49" s="668"/>
      <c r="C49" s="668"/>
      <c r="D49" s="668"/>
      <c r="E49" s="668"/>
      <c r="F49" s="668"/>
      <c r="G49" s="668"/>
      <c r="H49" s="668"/>
      <c r="I49" s="56"/>
      <c r="J49" s="17"/>
      <c r="L49" s="17"/>
      <c r="N49" s="17"/>
      <c r="O49" s="65"/>
    </row>
    <row r="50" spans="1:15" s="5" customFormat="1" ht="11.1" customHeight="1" x14ac:dyDescent="0.2">
      <c r="A50" s="668" t="s">
        <v>30</v>
      </c>
      <c r="B50" s="668"/>
      <c r="C50" s="668"/>
      <c r="D50" s="668"/>
      <c r="E50" s="668"/>
      <c r="F50" s="668"/>
      <c r="G50" s="668"/>
      <c r="H50" s="668"/>
      <c r="I50" s="66"/>
      <c r="J50" s="67"/>
      <c r="K50" s="68"/>
      <c r="L50" s="67"/>
      <c r="N50" s="68"/>
      <c r="O50" s="65"/>
    </row>
    <row r="51" spans="1:15" s="5" customFormat="1" ht="11.1" customHeight="1" x14ac:dyDescent="0.2">
      <c r="A51" s="668" t="s">
        <v>31</v>
      </c>
      <c r="B51" s="668"/>
      <c r="C51" s="668"/>
      <c r="D51" s="668"/>
      <c r="E51" s="668"/>
      <c r="F51" s="668"/>
      <c r="G51" s="668"/>
      <c r="H51" s="668"/>
      <c r="I51" s="66"/>
      <c r="J51" s="67"/>
      <c r="K51" s="68"/>
      <c r="L51" s="67"/>
      <c r="N51" s="68"/>
      <c r="O51" s="65"/>
    </row>
    <row r="52" spans="1:15" s="70" customFormat="1" ht="15.75" customHeight="1" x14ac:dyDescent="0.2">
      <c r="A52" s="668" t="s">
        <v>32</v>
      </c>
      <c r="B52" s="668"/>
      <c r="C52" s="668"/>
      <c r="D52" s="668"/>
      <c r="E52" s="668"/>
      <c r="F52" s="668"/>
      <c r="G52" s="668"/>
      <c r="H52" s="668"/>
      <c r="I52" s="66"/>
      <c r="J52" s="67"/>
      <c r="K52" s="68"/>
      <c r="L52" s="67"/>
      <c r="M52" s="68"/>
      <c r="N52" s="68"/>
      <c r="O52" s="69"/>
    </row>
    <row r="53" spans="1:15" s="70" customFormat="1" ht="15.75" customHeight="1" x14ac:dyDescent="0.2">
      <c r="A53" s="669" t="s">
        <v>16</v>
      </c>
      <c r="B53" s="669"/>
      <c r="C53" s="669"/>
      <c r="D53" s="669"/>
      <c r="E53" s="669"/>
      <c r="F53" s="669"/>
      <c r="G53" s="669"/>
      <c r="H53" s="669"/>
      <c r="I53" s="66"/>
      <c r="J53" s="67"/>
      <c r="K53" s="68"/>
      <c r="L53" s="67"/>
      <c r="M53" s="68"/>
      <c r="N53" s="68"/>
      <c r="O53" s="69"/>
    </row>
    <row r="54" spans="1:15" s="70" customFormat="1" ht="15.75" customHeight="1" x14ac:dyDescent="0.2">
      <c r="B54" s="71"/>
      <c r="C54" s="72"/>
      <c r="D54" s="72"/>
      <c r="E54" s="72"/>
      <c r="F54" s="72"/>
      <c r="G54" s="72"/>
      <c r="H54" s="72"/>
      <c r="I54" s="73"/>
      <c r="J54" s="74"/>
      <c r="K54" s="71"/>
      <c r="L54" s="74"/>
      <c r="M54" s="71"/>
      <c r="N54" s="71"/>
      <c r="O54" s="75"/>
    </row>
    <row r="55" spans="1:15" s="70" customFormat="1" ht="15.75" customHeight="1" x14ac:dyDescent="0.2">
      <c r="A55" s="76"/>
      <c r="B55" s="71"/>
      <c r="C55" s="72"/>
      <c r="D55" s="72"/>
      <c r="E55" s="72"/>
      <c r="F55" s="72"/>
      <c r="G55" s="72"/>
      <c r="H55" s="72"/>
      <c r="I55" s="73"/>
      <c r="J55" s="74"/>
      <c r="K55" s="71"/>
      <c r="L55" s="74"/>
      <c r="M55" s="71"/>
      <c r="N55" s="71"/>
      <c r="O55" s="75"/>
    </row>
    <row r="56" spans="1:15" ht="18" x14ac:dyDescent="0.2">
      <c r="A56" s="76"/>
      <c r="B56" s="71"/>
      <c r="C56" s="72"/>
      <c r="D56" s="72"/>
      <c r="E56" s="72"/>
      <c r="F56" s="72"/>
      <c r="G56" s="72"/>
      <c r="H56" s="72"/>
      <c r="I56" s="73"/>
      <c r="J56" s="74"/>
      <c r="K56" s="71"/>
      <c r="L56" s="74"/>
      <c r="M56" s="71"/>
      <c r="N56" s="71"/>
      <c r="O56" s="75"/>
    </row>
    <row r="57" spans="1:15" ht="16.5" x14ac:dyDescent="0.2">
      <c r="A57" s="77"/>
      <c r="B57" s="71"/>
      <c r="C57" s="72"/>
      <c r="D57" s="72"/>
      <c r="E57" s="72"/>
      <c r="F57" s="72"/>
      <c r="G57" s="72"/>
      <c r="H57" s="72"/>
      <c r="I57" s="73"/>
      <c r="J57" s="74"/>
      <c r="K57" s="71"/>
      <c r="L57" s="74"/>
      <c r="M57" s="71"/>
      <c r="N57" s="71"/>
      <c r="O57" s="75"/>
    </row>
  </sheetData>
  <mergeCells count="15">
    <mergeCell ref="A51:H51"/>
    <mergeCell ref="A52:H52"/>
    <mergeCell ref="A53:H53"/>
    <mergeCell ref="A45:O45"/>
    <mergeCell ref="A46:H46"/>
    <mergeCell ref="A47:H47"/>
    <mergeCell ref="A48:H48"/>
    <mergeCell ref="A49:H49"/>
    <mergeCell ref="A50:H50"/>
    <mergeCell ref="A43:O43"/>
    <mergeCell ref="A1:O1"/>
    <mergeCell ref="A2:O2"/>
    <mergeCell ref="A3:O3"/>
    <mergeCell ref="C5:H5"/>
    <mergeCell ref="J5:O5"/>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ignoredErrors>
    <ignoredError sqref="K39 D40 G20" formula="1"/>
  </ignoredErrors>
  <drawing r:id="rId3"/>
  <legacyDrawing r:id="rId4"/>
  <oleObjects>
    <mc:AlternateContent xmlns:mc="http://schemas.openxmlformats.org/markup-compatibility/2006">
      <mc:Choice Requires="x14">
        <oleObject progId="Word.Picture.8" shapeId="40961" r:id="rId5">
          <objectPr defaultSize="0" autoPict="0" r:id="rId6">
            <anchor moveWithCells="1" sizeWithCells="1">
              <from>
                <xdr:col>4</xdr:col>
                <xdr:colOff>0</xdr:colOff>
                <xdr:row>41</xdr:row>
                <xdr:rowOff>0</xdr:rowOff>
              </from>
              <to>
                <xdr:col>4</xdr:col>
                <xdr:colOff>0</xdr:colOff>
                <xdr:row>41</xdr:row>
                <xdr:rowOff>0</xdr:rowOff>
              </to>
            </anchor>
          </objectPr>
        </oleObject>
      </mc:Choice>
      <mc:Fallback>
        <oleObject progId="Word.Picture.8" shapeId="40961"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showGridLines="0" zoomScaleNormal="100" zoomScaleSheetLayoutView="110" workbookViewId="0">
      <selection sqref="A1:O1"/>
    </sheetView>
  </sheetViews>
  <sheetFormatPr baseColWidth="10" defaultColWidth="9.85546875" defaultRowHeight="11.25" x14ac:dyDescent="0.2"/>
  <cols>
    <col min="1" max="1" width="51.140625"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21"/>
  </cols>
  <sheetData>
    <row r="1" spans="1:18" s="50" customFormat="1" ht="15" customHeight="1" x14ac:dyDescent="0.2">
      <c r="A1" s="651" t="s">
        <v>97</v>
      </c>
      <c r="B1" s="651"/>
      <c r="C1" s="651"/>
      <c r="D1" s="651"/>
      <c r="E1" s="651"/>
      <c r="F1" s="651"/>
      <c r="G1" s="651"/>
      <c r="H1" s="651"/>
      <c r="I1" s="651"/>
      <c r="J1" s="651"/>
      <c r="K1" s="651"/>
      <c r="L1" s="651"/>
      <c r="M1" s="651"/>
      <c r="N1" s="651"/>
      <c r="O1" s="651"/>
    </row>
    <row r="2" spans="1:18" s="50" customFormat="1" ht="15" customHeight="1" x14ac:dyDescent="0.2">
      <c r="A2" s="660" t="s">
        <v>100</v>
      </c>
      <c r="B2" s="660"/>
      <c r="C2" s="660"/>
      <c r="D2" s="660"/>
      <c r="E2" s="660"/>
      <c r="F2" s="660"/>
      <c r="G2" s="660"/>
      <c r="H2" s="660"/>
      <c r="I2" s="660"/>
      <c r="J2" s="660"/>
      <c r="K2" s="660"/>
      <c r="L2" s="660"/>
      <c r="M2" s="660"/>
      <c r="N2" s="660"/>
      <c r="O2" s="660"/>
    </row>
    <row r="3" spans="1:18" s="50" customFormat="1" ht="11.1" customHeight="1" x14ac:dyDescent="0.2">
      <c r="A3" s="666" t="s">
        <v>107</v>
      </c>
      <c r="B3" s="666"/>
      <c r="C3" s="666"/>
      <c r="D3" s="666"/>
      <c r="E3" s="666"/>
      <c r="F3" s="666"/>
      <c r="G3" s="666"/>
      <c r="H3" s="666"/>
      <c r="I3" s="666"/>
      <c r="J3" s="666"/>
      <c r="K3" s="666"/>
      <c r="L3" s="666"/>
      <c r="M3" s="666"/>
      <c r="N3" s="666"/>
      <c r="O3" s="666"/>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67" t="s">
        <v>228</v>
      </c>
      <c r="D5" s="667"/>
      <c r="E5" s="667"/>
      <c r="F5" s="667"/>
      <c r="G5" s="667"/>
      <c r="H5" s="667"/>
      <c r="I5" s="42"/>
      <c r="J5" s="667" t="str">
        <f>+'Consolidated Results KOF'!J5:O5</f>
        <v>For the First Nine Months of:</v>
      </c>
      <c r="K5" s="667"/>
      <c r="L5" s="667"/>
      <c r="M5" s="667"/>
      <c r="N5" s="667"/>
      <c r="O5" s="667"/>
      <c r="Q5" s="290"/>
      <c r="R5" s="291"/>
    </row>
    <row r="6" spans="1:18" s="292" customFormat="1" ht="30.95" customHeight="1" x14ac:dyDescent="0.2">
      <c r="A6" s="125"/>
      <c r="B6" s="94"/>
      <c r="C6" s="585">
        <v>2021</v>
      </c>
      <c r="D6" s="586" t="s">
        <v>99</v>
      </c>
      <c r="E6" s="585">
        <v>2020</v>
      </c>
      <c r="F6" s="586" t="s">
        <v>99</v>
      </c>
      <c r="G6" s="585" t="s">
        <v>171</v>
      </c>
      <c r="H6" s="585" t="s">
        <v>172</v>
      </c>
      <c r="I6" s="589"/>
      <c r="J6" s="586">
        <f>+C6</f>
        <v>2021</v>
      </c>
      <c r="K6" s="586" t="str">
        <f>+D6</f>
        <v>% of Rev.</v>
      </c>
      <c r="L6" s="586">
        <f>+E6</f>
        <v>2020</v>
      </c>
      <c r="M6" s="586" t="str">
        <f>+F6</f>
        <v>% of Rev.</v>
      </c>
      <c r="N6" s="585" t="str">
        <f>+G6</f>
        <v>Δ%
 Reported</v>
      </c>
      <c r="O6" s="585" t="s">
        <v>173</v>
      </c>
    </row>
    <row r="7" spans="1:18" s="50" customFormat="1" ht="15.75" customHeight="1" x14ac:dyDescent="0.2">
      <c r="A7" s="594" t="s">
        <v>133</v>
      </c>
      <c r="B7" s="49"/>
      <c r="C7" s="593">
        <v>2619.0019646468622</v>
      </c>
      <c r="D7" s="593"/>
      <c r="E7" s="593">
        <v>2408.8966590336536</v>
      </c>
      <c r="F7" s="593"/>
      <c r="G7" s="595">
        <f>C7/E7-1</f>
        <v>8.7220555861243998E-2</v>
      </c>
      <c r="H7" s="595">
        <v>8.7214609712707114E-2</v>
      </c>
      <c r="I7" s="293"/>
      <c r="J7" s="593">
        <v>7793.6192500616944</v>
      </c>
      <c r="K7" s="593"/>
      <c r="L7" s="593">
        <v>7351.8467161178651</v>
      </c>
      <c r="M7" s="593"/>
      <c r="N7" s="595">
        <f>J7/L7-1</f>
        <v>6.0090008810345097E-2</v>
      </c>
      <c r="O7" s="595">
        <v>6.0089990735800569E-2</v>
      </c>
      <c r="Q7" s="294"/>
      <c r="R7" s="291"/>
    </row>
    <row r="8" spans="1:18" s="50" customFormat="1" ht="15.75" customHeight="1" x14ac:dyDescent="0.2">
      <c r="A8" s="544" t="s">
        <v>134</v>
      </c>
      <c r="B8" s="49"/>
      <c r="C8" s="497">
        <v>508.99253291456358</v>
      </c>
      <c r="D8" s="497"/>
      <c r="E8" s="497">
        <v>498.6607885192235</v>
      </c>
      <c r="F8" s="497"/>
      <c r="G8" s="498">
        <f t="shared" ref="G8:G9" si="0">C8/E8-1</f>
        <v>2.0718982990461932E-2</v>
      </c>
      <c r="H8" s="498">
        <v>2.0752324049540194E-2</v>
      </c>
      <c r="I8" s="293"/>
      <c r="J8" s="497">
        <v>1526.0965888829621</v>
      </c>
      <c r="K8" s="497"/>
      <c r="L8" s="497">
        <v>1496.7407510950027</v>
      </c>
      <c r="M8" s="497"/>
      <c r="N8" s="498">
        <f t="shared" ref="N8:N9" si="1">J8/L8-1</f>
        <v>1.9613174670685574E-2</v>
      </c>
      <c r="O8" s="498">
        <v>1.9613176945275868E-2</v>
      </c>
      <c r="Q8" s="294"/>
      <c r="R8" s="291"/>
    </row>
    <row r="9" spans="1:18" s="50" customFormat="1" ht="15.75" customHeight="1" x14ac:dyDescent="0.2">
      <c r="A9" s="353" t="s">
        <v>74</v>
      </c>
      <c r="B9" s="49"/>
      <c r="C9" s="354">
        <v>56.467755897623711</v>
      </c>
      <c r="D9" s="354"/>
      <c r="E9" s="354">
        <v>53.720565570726457</v>
      </c>
      <c r="F9" s="355"/>
      <c r="G9" s="616">
        <f t="shared" si="0"/>
        <v>5.1138522048514323E-2</v>
      </c>
      <c r="H9" s="355"/>
      <c r="I9" s="293"/>
      <c r="J9" s="354">
        <v>55.674837719108659</v>
      </c>
      <c r="K9" s="354"/>
      <c r="L9" s="354">
        <v>53.224579632797983</v>
      </c>
      <c r="M9" s="355"/>
      <c r="N9" s="616">
        <f t="shared" si="1"/>
        <v>4.6036213028177286E-2</v>
      </c>
      <c r="O9" s="355"/>
      <c r="Q9" s="294"/>
      <c r="R9" s="291"/>
    </row>
    <row r="10" spans="1:18" s="50" customFormat="1" ht="15.75" customHeight="1" x14ac:dyDescent="0.2">
      <c r="A10" s="545" t="s">
        <v>109</v>
      </c>
      <c r="B10" s="49"/>
      <c r="C10" s="511">
        <v>28741.66610233278</v>
      </c>
      <c r="D10" s="497"/>
      <c r="E10" s="511">
        <v>26788.339587197104</v>
      </c>
      <c r="F10" s="497"/>
      <c r="G10" s="497"/>
      <c r="H10" s="497"/>
      <c r="I10" s="293"/>
      <c r="J10" s="511">
        <v>84965.179929744205</v>
      </c>
      <c r="K10" s="497"/>
      <c r="L10" s="511">
        <v>79663.397296309835</v>
      </c>
      <c r="M10" s="497"/>
      <c r="N10" s="497"/>
      <c r="O10" s="497"/>
    </row>
    <row r="11" spans="1:18" s="50" customFormat="1" ht="15.75" customHeight="1" x14ac:dyDescent="0.2">
      <c r="A11" s="295" t="s">
        <v>110</v>
      </c>
      <c r="B11" s="49"/>
      <c r="C11" s="455">
        <v>18.352999941960498</v>
      </c>
      <c r="D11" s="296"/>
      <c r="E11" s="455">
        <v>18.545938487946202</v>
      </c>
      <c r="F11" s="296"/>
      <c r="G11" s="296"/>
      <c r="H11" s="296"/>
      <c r="I11" s="293"/>
      <c r="J11" s="455">
        <v>37.202000655948702</v>
      </c>
      <c r="K11" s="296"/>
      <c r="L11" s="455">
        <v>47.158918476700592</v>
      </c>
      <c r="M11" s="296"/>
      <c r="N11" s="296"/>
      <c r="O11" s="296"/>
    </row>
    <row r="12" spans="1:18" s="50" customFormat="1" ht="15.75" customHeight="1" x14ac:dyDescent="0.2">
      <c r="A12" s="546" t="s">
        <v>135</v>
      </c>
      <c r="B12" s="48"/>
      <c r="C12" s="547">
        <v>28760.019102274735</v>
      </c>
      <c r="D12" s="509">
        <f>+C12/$C$12</f>
        <v>1</v>
      </c>
      <c r="E12" s="547">
        <v>26806.885525685047</v>
      </c>
      <c r="F12" s="509">
        <f>+E12/$E$12</f>
        <v>1</v>
      </c>
      <c r="G12" s="509">
        <f>C12/E12-1</f>
        <v>7.2859399303148775E-2</v>
      </c>
      <c r="H12" s="509">
        <v>9.3295246206029248E-2</v>
      </c>
      <c r="I12" s="293"/>
      <c r="J12" s="547">
        <v>85002.381930400152</v>
      </c>
      <c r="K12" s="509">
        <f t="shared" ref="K12:K20" si="2">+J12/$J$12</f>
        <v>1</v>
      </c>
      <c r="L12" s="547">
        <v>79710.556214786528</v>
      </c>
      <c r="M12" s="509">
        <f t="shared" ref="M12:M20" si="3">+L12/$L$12</f>
        <v>1</v>
      </c>
      <c r="N12" s="509">
        <f>J12/L12-1</f>
        <v>6.6388016429773433E-2</v>
      </c>
      <c r="O12" s="509">
        <v>8.3581630641055504E-2</v>
      </c>
    </row>
    <row r="13" spans="1:18" s="50" customFormat="1" ht="15.75" customHeight="1" x14ac:dyDescent="0.2">
      <c r="A13" s="295" t="s">
        <v>111</v>
      </c>
      <c r="B13" s="48"/>
      <c r="C13" s="455">
        <v>14559.51840132478</v>
      </c>
      <c r="D13" s="297">
        <f t="shared" ref="D13:D20" si="4">+C13/$C$12</f>
        <v>0.50624161095126718</v>
      </c>
      <c r="E13" s="455">
        <v>13504.038961537559</v>
      </c>
      <c r="F13" s="297">
        <f t="shared" ref="F13:F20" si="5">+E13/$E$12</f>
        <v>0.50375262536927867</v>
      </c>
      <c r="G13" s="297"/>
      <c r="H13" s="297"/>
      <c r="I13" s="293"/>
      <c r="J13" s="455">
        <v>42554.477960716365</v>
      </c>
      <c r="K13" s="297">
        <f t="shared" si="2"/>
        <v>0.50062688826249502</v>
      </c>
      <c r="L13" s="455">
        <v>40474.347009345052</v>
      </c>
      <c r="M13" s="297">
        <f t="shared" si="3"/>
        <v>0.50776646069666931</v>
      </c>
      <c r="N13" s="297"/>
      <c r="O13" s="297"/>
    </row>
    <row r="14" spans="1:18" s="50" customFormat="1" ht="15.75" customHeight="1" x14ac:dyDescent="0.2">
      <c r="A14" s="546" t="s">
        <v>2</v>
      </c>
      <c r="B14" s="49"/>
      <c r="C14" s="547">
        <v>14200.500700949957</v>
      </c>
      <c r="D14" s="509">
        <f t="shared" si="4"/>
        <v>0.49375838904873282</v>
      </c>
      <c r="E14" s="547">
        <v>13302.846564147489</v>
      </c>
      <c r="F14" s="509">
        <f t="shared" si="5"/>
        <v>0.49624737463072133</v>
      </c>
      <c r="G14" s="509">
        <f>C14/E14-1</f>
        <v>6.7478350026357159E-2</v>
      </c>
      <c r="H14" s="509">
        <v>8.5999088164009363E-2</v>
      </c>
      <c r="I14" s="293"/>
      <c r="J14" s="547">
        <v>42447.903969683786</v>
      </c>
      <c r="K14" s="509">
        <f t="shared" si="2"/>
        <v>0.49937311173750493</v>
      </c>
      <c r="L14" s="547">
        <v>39236.209205441475</v>
      </c>
      <c r="M14" s="509">
        <f t="shared" si="3"/>
        <v>0.49223353930333069</v>
      </c>
      <c r="N14" s="509">
        <f>J14/L14-1</f>
        <v>8.1855378724938088E-2</v>
      </c>
      <c r="O14" s="509">
        <v>9.7942617640756291E-2</v>
      </c>
    </row>
    <row r="15" spans="1:18" s="50" customFormat="1" ht="15.75" customHeight="1" x14ac:dyDescent="0.2">
      <c r="A15" s="351" t="s">
        <v>112</v>
      </c>
      <c r="B15" s="52"/>
      <c r="C15" s="454">
        <v>9811.0466377722405</v>
      </c>
      <c r="D15" s="297">
        <f t="shared" si="4"/>
        <v>0.34113491381499983</v>
      </c>
      <c r="E15" s="454">
        <v>8860.3534843542002</v>
      </c>
      <c r="F15" s="297">
        <f t="shared" si="5"/>
        <v>0.33052528522437424</v>
      </c>
      <c r="G15" s="340"/>
      <c r="H15" s="340"/>
      <c r="I15" s="298"/>
      <c r="J15" s="454">
        <v>28382.947613079505</v>
      </c>
      <c r="K15" s="297">
        <f t="shared" si="2"/>
        <v>0.33390767374400671</v>
      </c>
      <c r="L15" s="454">
        <v>26045.577947122896</v>
      </c>
      <c r="M15" s="297">
        <f t="shared" si="3"/>
        <v>0.3267519282758608</v>
      </c>
      <c r="N15" s="340"/>
      <c r="O15" s="340"/>
    </row>
    <row r="16" spans="1:18" s="50" customFormat="1" ht="15.75" customHeight="1" x14ac:dyDescent="0.2">
      <c r="A16" s="545" t="s">
        <v>113</v>
      </c>
      <c r="B16" s="37"/>
      <c r="C16" s="511">
        <v>160.89822726269659</v>
      </c>
      <c r="D16" s="498">
        <f t="shared" si="4"/>
        <v>5.5945104448825132E-3</v>
      </c>
      <c r="E16" s="511">
        <v>95.775349497871986</v>
      </c>
      <c r="F16" s="498">
        <f>+E16/$E$12</f>
        <v>3.5727891405402065E-3</v>
      </c>
      <c r="G16" s="498"/>
      <c r="H16" s="498"/>
      <c r="I16" s="298"/>
      <c r="J16" s="511">
        <v>412.24467238290009</v>
      </c>
      <c r="K16" s="498">
        <f t="shared" si="2"/>
        <v>4.8498014175702223E-3</v>
      </c>
      <c r="L16" s="511">
        <v>610.43803661277991</v>
      </c>
      <c r="M16" s="498">
        <f t="shared" si="3"/>
        <v>7.6581831265598666E-3</v>
      </c>
      <c r="N16" s="498"/>
      <c r="O16" s="498"/>
    </row>
    <row r="17" spans="1:16" s="50" customFormat="1" ht="15.75" customHeight="1" x14ac:dyDescent="0.2">
      <c r="A17" s="351" t="s">
        <v>132</v>
      </c>
      <c r="B17" s="49"/>
      <c r="C17" s="454">
        <v>-36.146903999999999</v>
      </c>
      <c r="D17" s="297">
        <f t="shared" si="4"/>
        <v>-1.2568456186157751E-3</v>
      </c>
      <c r="E17" s="454">
        <v>10.953791999999988</v>
      </c>
      <c r="F17" s="297">
        <f t="shared" si="5"/>
        <v>4.0861859873667902E-4</v>
      </c>
      <c r="G17" s="340"/>
      <c r="H17" s="340"/>
      <c r="I17" s="298"/>
      <c r="J17" s="454">
        <v>-105.92862414</v>
      </c>
      <c r="K17" s="297">
        <f t="shared" si="2"/>
        <v>-1.2461841860706235E-3</v>
      </c>
      <c r="L17" s="454">
        <v>113.55956895999999</v>
      </c>
      <c r="M17" s="297">
        <f t="shared" si="3"/>
        <v>1.4246490597055246E-3</v>
      </c>
      <c r="N17" s="340"/>
      <c r="O17" s="340"/>
    </row>
    <row r="18" spans="1:16" s="50" customFormat="1" ht="15" customHeight="1" x14ac:dyDescent="0.2">
      <c r="A18" s="548" t="s">
        <v>167</v>
      </c>
      <c r="B18" s="49"/>
      <c r="C18" s="547">
        <v>4264.7027399150211</v>
      </c>
      <c r="D18" s="509">
        <f t="shared" si="4"/>
        <v>0.14828581040746633</v>
      </c>
      <c r="E18" s="547">
        <v>4335.7639382954185</v>
      </c>
      <c r="F18" s="509">
        <f t="shared" si="5"/>
        <v>0.16174068166707026</v>
      </c>
      <c r="G18" s="509">
        <f>C18/E18-1</f>
        <v>-1.6389545047126086E-2</v>
      </c>
      <c r="H18" s="509">
        <v>-4.7889883917191511E-3</v>
      </c>
      <c r="I18" s="298"/>
      <c r="J18" s="547">
        <v>13758.640308361382</v>
      </c>
      <c r="K18" s="509">
        <f t="shared" si="2"/>
        <v>0.16186182076199865</v>
      </c>
      <c r="L18" s="547">
        <v>12466.633652745793</v>
      </c>
      <c r="M18" s="509">
        <f t="shared" si="3"/>
        <v>0.15639877884120446</v>
      </c>
      <c r="N18" s="509">
        <f>J18/L18-1</f>
        <v>0.1036371719586886</v>
      </c>
      <c r="O18" s="509">
        <v>0.11543373695019787</v>
      </c>
      <c r="P18" s="5"/>
    </row>
    <row r="19" spans="1:16" s="50" customFormat="1" ht="14.25" customHeight="1" x14ac:dyDescent="0.2">
      <c r="A19" s="352" t="s">
        <v>174</v>
      </c>
      <c r="B19" s="299"/>
      <c r="C19" s="454">
        <v>1797.266915482558</v>
      </c>
      <c r="D19" s="340">
        <f t="shared" si="4"/>
        <v>6.2491854024547766E-2</v>
      </c>
      <c r="E19" s="454">
        <v>1839.7127417437057</v>
      </c>
      <c r="F19" s="340">
        <f t="shared" si="5"/>
        <v>6.8628365648108688E-2</v>
      </c>
      <c r="G19" s="340"/>
      <c r="H19" s="340"/>
      <c r="I19" s="300"/>
      <c r="J19" s="454">
        <v>5287.1876590598267</v>
      </c>
      <c r="K19" s="340">
        <f t="shared" si="2"/>
        <v>6.2200464728023382E-2</v>
      </c>
      <c r="L19" s="454">
        <v>5794.2648923857569</v>
      </c>
      <c r="M19" s="340">
        <f t="shared" si="3"/>
        <v>7.269131176017192E-2</v>
      </c>
      <c r="N19" s="340"/>
      <c r="O19" s="340"/>
      <c r="P19" s="5"/>
    </row>
    <row r="20" spans="1:16" s="50" customFormat="1" ht="15.75" thickBot="1" x14ac:dyDescent="0.25">
      <c r="A20" s="549" t="s">
        <v>136</v>
      </c>
      <c r="B20" s="356"/>
      <c r="C20" s="550">
        <v>6061.9696553975791</v>
      </c>
      <c r="D20" s="551">
        <f t="shared" si="4"/>
        <v>0.21077766443201409</v>
      </c>
      <c r="E20" s="550">
        <v>6175.4766800391235</v>
      </c>
      <c r="F20" s="551">
        <f t="shared" si="5"/>
        <v>0.2303690473151789</v>
      </c>
      <c r="G20" s="551">
        <f>C20/E20-1</f>
        <v>-1.8380285526529594E-2</v>
      </c>
      <c r="H20" s="551">
        <v>-2.5337630987869453E-3</v>
      </c>
      <c r="I20" s="298"/>
      <c r="J20" s="550">
        <v>19045.827967421206</v>
      </c>
      <c r="K20" s="551">
        <f t="shared" si="2"/>
        <v>0.224062285490022</v>
      </c>
      <c r="L20" s="550">
        <v>18260.898545131549</v>
      </c>
      <c r="M20" s="551">
        <f t="shared" si="3"/>
        <v>0.22909009060137636</v>
      </c>
      <c r="N20" s="551">
        <f>J20/L20-1</f>
        <v>4.2984162052579933E-2</v>
      </c>
      <c r="O20" s="551">
        <v>5.7325279238799265E-2</v>
      </c>
      <c r="P20" s="5"/>
    </row>
    <row r="21" spans="1:16" s="50" customFormat="1" ht="6" customHeight="1" x14ac:dyDescent="0.2">
      <c r="A21" s="312"/>
      <c r="B21" s="60"/>
      <c r="C21" s="60"/>
      <c r="D21" s="60"/>
      <c r="E21" s="60"/>
      <c r="F21" s="60"/>
      <c r="G21" s="60"/>
      <c r="H21" s="60"/>
      <c r="I21" s="56"/>
      <c r="J21" s="60"/>
      <c r="K21" s="60"/>
      <c r="L21" s="60"/>
      <c r="M21" s="60"/>
      <c r="N21" s="60"/>
      <c r="O21" s="60"/>
      <c r="P21" s="60"/>
    </row>
    <row r="22" spans="1:16" s="50" customFormat="1" ht="11.1" customHeight="1" x14ac:dyDescent="0.2">
      <c r="A22" s="137"/>
      <c r="B22" s="91"/>
      <c r="C22" s="91"/>
      <c r="D22" s="91"/>
      <c r="E22" s="91"/>
      <c r="F22" s="91"/>
      <c r="G22" s="91"/>
      <c r="H22" s="91"/>
      <c r="I22" s="91"/>
      <c r="J22" s="91"/>
      <c r="K22" s="91"/>
      <c r="L22" s="91"/>
      <c r="M22" s="91"/>
      <c r="N22" s="91"/>
      <c r="O22" s="91"/>
    </row>
    <row r="23" spans="1:16" s="50" customFormat="1" ht="13.5" customHeight="1" x14ac:dyDescent="0.2">
      <c r="A23" s="313" t="s">
        <v>80</v>
      </c>
      <c r="B23" s="313"/>
      <c r="C23" s="313"/>
      <c r="D23" s="313"/>
      <c r="E23" s="313"/>
      <c r="F23" s="313"/>
      <c r="G23" s="313"/>
      <c r="H23" s="313"/>
      <c r="I23" s="314"/>
      <c r="J23" s="314"/>
      <c r="K23" s="315"/>
      <c r="L23" s="315"/>
      <c r="M23" s="315"/>
      <c r="N23" s="315"/>
      <c r="O23" s="91"/>
    </row>
    <row r="24" spans="1:16" s="50" customFormat="1" ht="13.5" customHeight="1" x14ac:dyDescent="0.2">
      <c r="A24" s="316" t="s">
        <v>209</v>
      </c>
      <c r="B24" s="317"/>
      <c r="C24" s="317"/>
      <c r="D24" s="317"/>
      <c r="E24" s="317"/>
      <c r="F24" s="317"/>
      <c r="G24" s="317"/>
      <c r="H24" s="317"/>
      <c r="I24" s="317"/>
      <c r="J24" s="317"/>
      <c r="K24" s="315"/>
      <c r="L24" s="315"/>
      <c r="M24" s="315"/>
      <c r="N24" s="315"/>
      <c r="O24" s="200"/>
    </row>
    <row r="25" spans="1:16" s="50" customFormat="1" ht="13.5" customHeight="1" x14ac:dyDescent="0.2">
      <c r="A25" s="316" t="s">
        <v>81</v>
      </c>
      <c r="B25" s="317"/>
      <c r="C25" s="317"/>
      <c r="D25" s="317"/>
      <c r="E25" s="317"/>
      <c r="F25" s="317"/>
      <c r="G25" s="317"/>
      <c r="H25" s="317"/>
      <c r="I25" s="317"/>
      <c r="J25" s="317"/>
      <c r="K25" s="315"/>
      <c r="L25" s="315"/>
      <c r="M25" s="315"/>
      <c r="N25" s="315"/>
      <c r="O25" s="38"/>
    </row>
    <row r="26" spans="1:16" s="50" customFormat="1" ht="13.5" customHeight="1" x14ac:dyDescent="0.2">
      <c r="A26" s="318" t="s">
        <v>82</v>
      </c>
      <c r="B26" s="317"/>
      <c r="C26" s="317"/>
      <c r="D26" s="317"/>
      <c r="E26" s="317"/>
      <c r="F26" s="317"/>
      <c r="G26" s="317"/>
      <c r="H26" s="317"/>
      <c r="I26" s="317"/>
      <c r="J26" s="317"/>
      <c r="K26" s="315"/>
      <c r="L26" s="315"/>
      <c r="M26" s="315"/>
      <c r="N26" s="315"/>
      <c r="O26" s="93"/>
    </row>
    <row r="27" spans="1:16" s="50" customFormat="1" ht="13.5" customHeight="1" x14ac:dyDescent="0.2">
      <c r="A27" s="318" t="s">
        <v>83</v>
      </c>
      <c r="B27" s="314"/>
      <c r="C27" s="314"/>
      <c r="D27" s="314"/>
      <c r="E27" s="314"/>
      <c r="F27" s="314"/>
      <c r="G27" s="314"/>
      <c r="H27" s="314"/>
      <c r="I27" s="314"/>
      <c r="J27" s="314"/>
      <c r="K27" s="315"/>
      <c r="L27" s="315"/>
      <c r="M27" s="315"/>
      <c r="N27" s="315"/>
      <c r="O27" s="55"/>
    </row>
    <row r="28" spans="1:16" ht="13.5" customHeight="1" x14ac:dyDescent="0.2">
      <c r="A28" s="319" t="s">
        <v>84</v>
      </c>
      <c r="B28" s="320"/>
      <c r="C28" s="320"/>
      <c r="D28" s="320"/>
      <c r="E28" s="320"/>
      <c r="F28" s="320"/>
      <c r="G28" s="320"/>
      <c r="H28" s="320"/>
      <c r="I28" s="320"/>
      <c r="J28" s="320"/>
      <c r="K28" s="315"/>
      <c r="L28" s="315"/>
      <c r="M28" s="315"/>
      <c r="N28" s="315"/>
    </row>
    <row r="29" spans="1:16" ht="13.5" customHeight="1" x14ac:dyDescent="0.2">
      <c r="A29" s="672" t="s">
        <v>85</v>
      </c>
      <c r="B29" s="672"/>
      <c r="C29" s="672"/>
      <c r="D29" s="672"/>
      <c r="E29" s="672"/>
      <c r="F29" s="672"/>
      <c r="G29" s="672"/>
      <c r="H29" s="672"/>
      <c r="I29" s="672"/>
      <c r="J29" s="672"/>
      <c r="K29" s="315"/>
      <c r="L29" s="315"/>
      <c r="M29" s="315"/>
      <c r="N29" s="315"/>
      <c r="O29" s="86"/>
    </row>
  </sheetData>
  <mergeCells count="6">
    <mergeCell ref="A29:J29"/>
    <mergeCell ref="C5:H5"/>
    <mergeCell ref="J5:O5"/>
    <mergeCell ref="A3:O3"/>
    <mergeCell ref="A1:O1"/>
    <mergeCell ref="A2:O2"/>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showGridLines="0" workbookViewId="0">
      <selection sqref="A1:O1"/>
    </sheetView>
  </sheetViews>
  <sheetFormatPr baseColWidth="10" defaultColWidth="9.85546875" defaultRowHeight="11.25" x14ac:dyDescent="0.2"/>
  <cols>
    <col min="1" max="1" width="51"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21"/>
  </cols>
  <sheetData>
    <row r="1" spans="1:18" s="50" customFormat="1" ht="15" customHeight="1" x14ac:dyDescent="0.2">
      <c r="A1" s="651" t="s">
        <v>98</v>
      </c>
      <c r="B1" s="651"/>
      <c r="C1" s="651"/>
      <c r="D1" s="651"/>
      <c r="E1" s="651"/>
      <c r="F1" s="651"/>
      <c r="G1" s="651"/>
      <c r="H1" s="651"/>
      <c r="I1" s="651"/>
      <c r="J1" s="651"/>
      <c r="K1" s="651"/>
      <c r="L1" s="651"/>
      <c r="M1" s="651"/>
      <c r="N1" s="651"/>
      <c r="O1" s="651"/>
    </row>
    <row r="2" spans="1:18" s="50" customFormat="1" ht="15" customHeight="1" x14ac:dyDescent="0.2">
      <c r="A2" s="660" t="s">
        <v>100</v>
      </c>
      <c r="B2" s="660"/>
      <c r="C2" s="660"/>
      <c r="D2" s="660"/>
      <c r="E2" s="660"/>
      <c r="F2" s="660"/>
      <c r="G2" s="660"/>
      <c r="H2" s="660"/>
      <c r="I2" s="660"/>
      <c r="J2" s="660"/>
      <c r="K2" s="660"/>
      <c r="L2" s="660"/>
      <c r="M2" s="660"/>
      <c r="N2" s="660"/>
      <c r="O2" s="660"/>
    </row>
    <row r="3" spans="1:18" s="50" customFormat="1" ht="11.1" customHeight="1" x14ac:dyDescent="0.2">
      <c r="A3" s="666" t="s">
        <v>107</v>
      </c>
      <c r="B3" s="666"/>
      <c r="C3" s="666"/>
      <c r="D3" s="666"/>
      <c r="E3" s="666"/>
      <c r="F3" s="666"/>
      <c r="G3" s="666"/>
      <c r="H3" s="666"/>
      <c r="I3" s="666"/>
      <c r="J3" s="666"/>
      <c r="K3" s="666"/>
      <c r="L3" s="666"/>
      <c r="M3" s="666"/>
      <c r="N3" s="666"/>
      <c r="O3" s="666"/>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67" t="str">
        <f>+'Consolidated Results KOF'!C5:H5</f>
        <v>For the Third Quarter of:</v>
      </c>
      <c r="D5" s="667"/>
      <c r="E5" s="667"/>
      <c r="F5" s="667"/>
      <c r="G5" s="667"/>
      <c r="H5" s="667"/>
      <c r="I5" s="42"/>
      <c r="J5" s="667" t="str">
        <f>+'Consolidated Results KOF'!J5:O5</f>
        <v>For the First Nine Months of:</v>
      </c>
      <c r="K5" s="667"/>
      <c r="L5" s="667"/>
      <c r="M5" s="667"/>
      <c r="N5" s="667"/>
      <c r="O5" s="667"/>
      <c r="Q5" s="290"/>
      <c r="R5" s="291"/>
    </row>
    <row r="6" spans="1:18" s="292" customFormat="1" ht="30.95" customHeight="1" x14ac:dyDescent="0.2">
      <c r="A6" s="125"/>
      <c r="B6" s="94"/>
      <c r="C6" s="585">
        <f>+'Division MX - CAM'!C6</f>
        <v>2021</v>
      </c>
      <c r="D6" s="586" t="s">
        <v>99</v>
      </c>
      <c r="E6" s="585">
        <f>+'Division MX - CAM'!E6</f>
        <v>2020</v>
      </c>
      <c r="F6" s="586" t="s">
        <v>99</v>
      </c>
      <c r="G6" s="585" t="s">
        <v>171</v>
      </c>
      <c r="H6" s="585" t="s">
        <v>172</v>
      </c>
      <c r="I6" s="590"/>
      <c r="J6" s="586">
        <f>+C6</f>
        <v>2021</v>
      </c>
      <c r="K6" s="586" t="str">
        <f>+D6</f>
        <v>% of Rev.</v>
      </c>
      <c r="L6" s="586">
        <f>+E6</f>
        <v>2020</v>
      </c>
      <c r="M6" s="586" t="str">
        <f>+F6</f>
        <v>% of Rev.</v>
      </c>
      <c r="N6" s="585" t="str">
        <f>+G6</f>
        <v>Δ%
 Reported</v>
      </c>
      <c r="O6" s="585" t="s">
        <v>173</v>
      </c>
    </row>
    <row r="7" spans="1:18" s="50" customFormat="1" ht="15.75" customHeight="1" x14ac:dyDescent="0.2">
      <c r="A7" s="594" t="s">
        <v>133</v>
      </c>
      <c r="B7" s="49"/>
      <c r="C7" s="593">
        <v>2272.592703348766</v>
      </c>
      <c r="D7" s="593"/>
      <c r="E7" s="593">
        <v>1776.3265147530171</v>
      </c>
      <c r="F7" s="593"/>
      <c r="G7" s="595">
        <f>C7/E7-1</f>
        <v>0.27937779708521115</v>
      </c>
      <c r="H7" s="595">
        <v>0.27937780771089438</v>
      </c>
      <c r="I7" s="293"/>
      <c r="J7" s="593">
        <v>6133.3270951168706</v>
      </c>
      <c r="K7" s="593"/>
      <c r="L7" s="593">
        <v>5121.2525043201631</v>
      </c>
      <c r="M7" s="593"/>
      <c r="N7" s="595">
        <f>J7/L7-1</f>
        <v>0.19762247417852308</v>
      </c>
      <c r="O7" s="595">
        <v>0.19762247285027357</v>
      </c>
      <c r="Q7" s="294"/>
      <c r="R7" s="291"/>
    </row>
    <row r="8" spans="1:18" s="50" customFormat="1" ht="15.75" customHeight="1" x14ac:dyDescent="0.2">
      <c r="A8" s="544" t="s">
        <v>134</v>
      </c>
      <c r="B8" s="49"/>
      <c r="C8" s="497">
        <v>345.47653132721518</v>
      </c>
      <c r="D8" s="497"/>
      <c r="E8" s="497">
        <v>309.26154173866558</v>
      </c>
      <c r="F8" s="497"/>
      <c r="G8" s="498">
        <f>C8/E8-1</f>
        <v>0.1171014972794524</v>
      </c>
      <c r="H8" s="498">
        <v>0.11710164797434319</v>
      </c>
      <c r="I8" s="293"/>
      <c r="J8" s="497">
        <v>980.44330340015654</v>
      </c>
      <c r="K8" s="497"/>
      <c r="L8" s="497">
        <v>885.49978543520297</v>
      </c>
      <c r="M8" s="497"/>
      <c r="N8" s="498">
        <f>J8/L8-1</f>
        <v>0.10722026083641678</v>
      </c>
      <c r="O8" s="498">
        <v>0.10722037063439349</v>
      </c>
      <c r="Q8" s="294"/>
      <c r="R8" s="291"/>
    </row>
    <row r="9" spans="1:18" s="50" customFormat="1" ht="15.75" customHeight="1" x14ac:dyDescent="0.2">
      <c r="A9" s="353" t="s">
        <v>74</v>
      </c>
      <c r="B9" s="49"/>
      <c r="C9" s="354">
        <v>45.229056476823125</v>
      </c>
      <c r="D9" s="354"/>
      <c r="E9" s="354">
        <v>47.048739003630729</v>
      </c>
      <c r="F9" s="355"/>
      <c r="G9" s="513">
        <f>+C9/E9-1</f>
        <v>-3.8676541929576036E-2</v>
      </c>
      <c r="H9" s="355"/>
      <c r="I9" s="293"/>
      <c r="J9" s="354">
        <v>48.999523626753948</v>
      </c>
      <c r="K9" s="354"/>
      <c r="L9" s="354">
        <v>47.636598355321055</v>
      </c>
      <c r="M9" s="355"/>
      <c r="N9" s="513">
        <f>J9/L9-1</f>
        <v>2.8610885715786072E-2</v>
      </c>
      <c r="O9" s="355"/>
      <c r="Q9" s="294"/>
      <c r="R9" s="291"/>
    </row>
    <row r="10" spans="1:18" s="50" customFormat="1" ht="15.75" customHeight="1" x14ac:dyDescent="0.2">
      <c r="A10" s="545" t="s">
        <v>109</v>
      </c>
      <c r="B10" s="49"/>
      <c r="C10" s="511">
        <v>19174.623986768325</v>
      </c>
      <c r="D10" s="497"/>
      <c r="E10" s="511">
        <v>18459.202819540889</v>
      </c>
      <c r="F10" s="497"/>
      <c r="G10" s="497"/>
      <c r="H10" s="497"/>
      <c r="I10" s="293"/>
      <c r="J10" s="511">
        <v>55404.422856189878</v>
      </c>
      <c r="K10" s="497"/>
      <c r="L10" s="511">
        <v>53345.071971685386</v>
      </c>
      <c r="M10" s="497"/>
      <c r="N10" s="497"/>
      <c r="O10" s="497"/>
    </row>
    <row r="11" spans="1:18" s="50" customFormat="1" ht="15.75" customHeight="1" x14ac:dyDescent="0.2">
      <c r="A11" s="295" t="s">
        <v>110</v>
      </c>
      <c r="B11" s="49"/>
      <c r="C11" s="455">
        <v>380.953549796402</v>
      </c>
      <c r="D11" s="296"/>
      <c r="E11" s="455">
        <v>1467.9225007358937</v>
      </c>
      <c r="F11" s="296"/>
      <c r="G11" s="296"/>
      <c r="H11" s="296"/>
      <c r="I11" s="293"/>
      <c r="J11" s="455">
        <v>683.86272616819838</v>
      </c>
      <c r="K11" s="296"/>
      <c r="L11" s="455">
        <v>1959.0816705392403</v>
      </c>
      <c r="M11" s="296"/>
      <c r="N11" s="296"/>
      <c r="O11" s="296"/>
    </row>
    <row r="12" spans="1:18" s="50" customFormat="1" ht="15.75" customHeight="1" x14ac:dyDescent="0.2">
      <c r="A12" s="546" t="s">
        <v>135</v>
      </c>
      <c r="B12" s="48"/>
      <c r="C12" s="547">
        <v>19555.577536564728</v>
      </c>
      <c r="D12" s="509">
        <f t="shared" ref="D12:D20" si="0">+C12/$C$12</f>
        <v>1</v>
      </c>
      <c r="E12" s="547">
        <v>19927.125320276777</v>
      </c>
      <c r="F12" s="509">
        <f>+E12/$E$12</f>
        <v>1</v>
      </c>
      <c r="G12" s="509">
        <f>C12/E12-1</f>
        <v>-1.8645327800191125E-2</v>
      </c>
      <c r="H12" s="509">
        <v>8.065221903581099E-2</v>
      </c>
      <c r="I12" s="293"/>
      <c r="J12" s="547">
        <v>56088.285582358076</v>
      </c>
      <c r="K12" s="509">
        <f t="shared" ref="K12:K20" si="1">+J12/$J$12</f>
        <v>1</v>
      </c>
      <c r="L12" s="547">
        <v>55304.153642224635</v>
      </c>
      <c r="M12" s="509">
        <f t="shared" ref="M12:M20" si="2">+L12/$L$12</f>
        <v>1</v>
      </c>
      <c r="N12" s="509">
        <f>J12/L12-1</f>
        <v>1.4178536122370966E-2</v>
      </c>
      <c r="O12" s="509">
        <v>0.15491689281119303</v>
      </c>
    </row>
    <row r="13" spans="1:18" s="50" customFormat="1" ht="15.75" customHeight="1" x14ac:dyDescent="0.2">
      <c r="A13" s="295" t="s">
        <v>111</v>
      </c>
      <c r="B13" s="48"/>
      <c r="C13" s="455">
        <v>11939.410940825368</v>
      </c>
      <c r="D13" s="297">
        <f t="shared" si="0"/>
        <v>0.61053737321238588</v>
      </c>
      <c r="E13" s="455">
        <v>11862.757122578019</v>
      </c>
      <c r="F13" s="297">
        <f t="shared" ref="F13:F20" si="3">+E13/$E$12</f>
        <v>0.59530699646411678</v>
      </c>
      <c r="G13" s="297"/>
      <c r="H13" s="297"/>
      <c r="I13" s="293"/>
      <c r="J13" s="455">
        <v>34113.152086913535</v>
      </c>
      <c r="K13" s="297">
        <f t="shared" si="1"/>
        <v>0.60820457841990871</v>
      </c>
      <c r="L13" s="455">
        <v>33452.373091529116</v>
      </c>
      <c r="M13" s="297">
        <f t="shared" si="2"/>
        <v>0.60487993918034177</v>
      </c>
      <c r="N13" s="297"/>
      <c r="O13" s="297"/>
    </row>
    <row r="14" spans="1:18" s="50" customFormat="1" ht="15.75" customHeight="1" x14ac:dyDescent="0.2">
      <c r="A14" s="546" t="s">
        <v>2</v>
      </c>
      <c r="B14" s="49"/>
      <c r="C14" s="547">
        <v>7616.1665957393598</v>
      </c>
      <c r="D14" s="509">
        <f t="shared" si="0"/>
        <v>0.38946262678761417</v>
      </c>
      <c r="E14" s="547">
        <v>8064.36819769876</v>
      </c>
      <c r="F14" s="509">
        <f t="shared" si="3"/>
        <v>0.40469300353588333</v>
      </c>
      <c r="G14" s="509">
        <f>C14/E14-1</f>
        <v>-5.5578018137527274E-2</v>
      </c>
      <c r="H14" s="509">
        <v>3.5479911970064171E-2</v>
      </c>
      <c r="I14" s="293"/>
      <c r="J14" s="547">
        <v>21975.133495444545</v>
      </c>
      <c r="K14" s="509">
        <f t="shared" si="1"/>
        <v>0.3917954215800914</v>
      </c>
      <c r="L14" s="547">
        <v>21851.780550695516</v>
      </c>
      <c r="M14" s="509">
        <f t="shared" si="2"/>
        <v>0.39512006081965811</v>
      </c>
      <c r="N14" s="509">
        <f>J14/L14-1</f>
        <v>5.6449836873866399E-3</v>
      </c>
      <c r="O14" s="509">
        <v>0.14349065513692572</v>
      </c>
    </row>
    <row r="15" spans="1:18" s="50" customFormat="1" ht="15.75" customHeight="1" x14ac:dyDescent="0.2">
      <c r="A15" s="351" t="s">
        <v>112</v>
      </c>
      <c r="B15" s="52"/>
      <c r="C15" s="454">
        <v>5719.2666656813644</v>
      </c>
      <c r="D15" s="297">
        <f t="shared" si="0"/>
        <v>0.292462171213689</v>
      </c>
      <c r="E15" s="454">
        <v>5355.911233010057</v>
      </c>
      <c r="F15" s="297">
        <f t="shared" si="3"/>
        <v>0.26877490590979364</v>
      </c>
      <c r="G15" s="340"/>
      <c r="H15" s="340"/>
      <c r="I15" s="298"/>
      <c r="J15" s="454">
        <v>16252.916747806623</v>
      </c>
      <c r="K15" s="297">
        <f t="shared" si="1"/>
        <v>0.28977381959627574</v>
      </c>
      <c r="L15" s="454">
        <v>16273.923591723227</v>
      </c>
      <c r="M15" s="297">
        <f t="shared" si="2"/>
        <v>0.29426223022963166</v>
      </c>
      <c r="N15" s="340"/>
      <c r="O15" s="340"/>
    </row>
    <row r="16" spans="1:18" s="50" customFormat="1" ht="15.75" customHeight="1" x14ac:dyDescent="0.2">
      <c r="A16" s="545" t="s">
        <v>113</v>
      </c>
      <c r="B16" s="37"/>
      <c r="C16" s="511">
        <v>-297.23498904057675</v>
      </c>
      <c r="D16" s="498">
        <f t="shared" si="0"/>
        <v>-1.5199499400353233E-2</v>
      </c>
      <c r="E16" s="511">
        <v>-92.358189709447771</v>
      </c>
      <c r="F16" s="498">
        <f t="shared" si="3"/>
        <v>-4.6347974544762366E-3</v>
      </c>
      <c r="G16" s="498"/>
      <c r="H16" s="498"/>
      <c r="I16" s="298"/>
      <c r="J16" s="511">
        <v>-180.45035208176043</v>
      </c>
      <c r="K16" s="498">
        <f t="shared" si="1"/>
        <v>-3.2172556213506194E-3</v>
      </c>
      <c r="L16" s="511">
        <v>-84.898810316801701</v>
      </c>
      <c r="M16" s="498">
        <f t="shared" si="2"/>
        <v>-1.5351253879777593E-3</v>
      </c>
      <c r="N16" s="498"/>
      <c r="O16" s="498"/>
    </row>
    <row r="17" spans="1:16" s="50" customFormat="1" ht="15.75" customHeight="1" x14ac:dyDescent="0.2">
      <c r="A17" s="351" t="s">
        <v>132</v>
      </c>
      <c r="B17" s="49"/>
      <c r="C17" s="454">
        <v>-17.237632092597</v>
      </c>
      <c r="D17" s="297">
        <f t="shared" si="0"/>
        <v>-8.8146883212046959E-4</v>
      </c>
      <c r="E17" s="454">
        <v>17.443259923238198</v>
      </c>
      <c r="F17" s="297">
        <f t="shared" si="3"/>
        <v>8.7535254799089716E-4</v>
      </c>
      <c r="G17" s="340"/>
      <c r="H17" s="340"/>
      <c r="I17" s="298"/>
      <c r="J17" s="454">
        <v>41.451608406154399</v>
      </c>
      <c r="K17" s="297">
        <f t="shared" si="1"/>
        <v>7.390421721000602E-4</v>
      </c>
      <c r="L17" s="454">
        <v>156.2746415966229</v>
      </c>
      <c r="M17" s="297">
        <f t="shared" si="2"/>
        <v>2.8257306423600604E-3</v>
      </c>
      <c r="N17" s="340"/>
      <c r="O17" s="340"/>
    </row>
    <row r="18" spans="1:16" s="50" customFormat="1" ht="15.75" customHeight="1" x14ac:dyDescent="0.2">
      <c r="A18" s="548" t="s">
        <v>167</v>
      </c>
      <c r="B18" s="49"/>
      <c r="C18" s="547">
        <v>2211.3725511911689</v>
      </c>
      <c r="D18" s="509">
        <f t="shared" si="0"/>
        <v>0.11308142380639884</v>
      </c>
      <c r="E18" s="547">
        <v>2783.3718944749103</v>
      </c>
      <c r="F18" s="509">
        <f t="shared" si="3"/>
        <v>0.13967754253257492</v>
      </c>
      <c r="G18" s="509">
        <f>C18/E18-1</f>
        <v>-0.20550589894910554</v>
      </c>
      <c r="H18" s="509">
        <v>-0.17431300366852243</v>
      </c>
      <c r="I18" s="298"/>
      <c r="J18" s="547">
        <v>5861.2154913135228</v>
      </c>
      <c r="K18" s="509">
        <f t="shared" si="1"/>
        <v>0.10449981543306612</v>
      </c>
      <c r="L18" s="547">
        <v>5506.4811276924629</v>
      </c>
      <c r="M18" s="509">
        <f t="shared" si="2"/>
        <v>9.9567225335644105E-2</v>
      </c>
      <c r="N18" s="509">
        <f>J18/L18-1</f>
        <v>6.4421243875163237E-2</v>
      </c>
      <c r="O18" s="509">
        <v>0.17475166214056781</v>
      </c>
    </row>
    <row r="19" spans="1:16" s="301" customFormat="1" ht="14.25" customHeight="1" x14ac:dyDescent="0.2">
      <c r="A19" s="352" t="s">
        <v>174</v>
      </c>
      <c r="B19" s="299"/>
      <c r="C19" s="454">
        <v>1046.1795448097971</v>
      </c>
      <c r="D19" s="340">
        <f t="shared" si="0"/>
        <v>5.3497757499294828E-2</v>
      </c>
      <c r="E19" s="454">
        <v>1115.8374382056857</v>
      </c>
      <c r="F19" s="340">
        <f t="shared" si="3"/>
        <v>5.5995906096413674E-2</v>
      </c>
      <c r="G19" s="340"/>
      <c r="H19" s="340"/>
      <c r="I19" s="300"/>
      <c r="J19" s="454">
        <v>3252.1588593718579</v>
      </c>
      <c r="K19" s="340">
        <f t="shared" si="1"/>
        <v>5.7982853738620728E-2</v>
      </c>
      <c r="L19" s="454">
        <v>3595.9850929801501</v>
      </c>
      <c r="M19" s="340">
        <f t="shared" si="2"/>
        <v>6.5021971337693898E-2</v>
      </c>
      <c r="N19" s="340"/>
      <c r="O19" s="340"/>
    </row>
    <row r="20" spans="1:16" s="50" customFormat="1" ht="15.75" thickBot="1" x14ac:dyDescent="0.25">
      <c r="A20" s="549" t="s">
        <v>136</v>
      </c>
      <c r="B20" s="356"/>
      <c r="C20" s="550">
        <v>3257.5520960009662</v>
      </c>
      <c r="D20" s="551">
        <f t="shared" si="0"/>
        <v>0.16657918130569369</v>
      </c>
      <c r="E20" s="550">
        <v>3899.2093326805953</v>
      </c>
      <c r="F20" s="551">
        <f t="shared" si="3"/>
        <v>0.19567344862898858</v>
      </c>
      <c r="G20" s="551">
        <f>C20/E20-1</f>
        <v>-0.16456085886481708</v>
      </c>
      <c r="H20" s="551">
        <v>-0.10980865071855217</v>
      </c>
      <c r="I20" s="298"/>
      <c r="J20" s="550">
        <v>9113.3743506853807</v>
      </c>
      <c r="K20" s="551">
        <f t="shared" si="1"/>
        <v>0.16248266917168686</v>
      </c>
      <c r="L20" s="550">
        <v>9102.4662206726134</v>
      </c>
      <c r="M20" s="551">
        <f t="shared" si="2"/>
        <v>0.16458919667333802</v>
      </c>
      <c r="N20" s="551">
        <f>J20/L20-1</f>
        <v>1.1983708314120545E-3</v>
      </c>
      <c r="O20" s="551">
        <v>0.12168856673925266</v>
      </c>
    </row>
    <row r="21" spans="1:16" s="50" customFormat="1" ht="11.1" customHeight="1" x14ac:dyDescent="0.2">
      <c r="A21" s="302"/>
      <c r="B21" s="49"/>
      <c r="C21" s="303"/>
      <c r="D21" s="304"/>
      <c r="E21" s="303"/>
      <c r="F21" s="305"/>
      <c r="G21" s="306"/>
      <c r="H21" s="306"/>
      <c r="I21" s="307"/>
      <c r="J21" s="308"/>
      <c r="K21" s="309"/>
      <c r="L21" s="308"/>
      <c r="M21" s="310"/>
      <c r="N21" s="311"/>
      <c r="O21" s="311"/>
    </row>
    <row r="22" spans="1:16" s="50" customFormat="1" ht="6" customHeight="1" x14ac:dyDescent="0.2">
      <c r="A22" s="312"/>
      <c r="B22" s="60"/>
      <c r="C22" s="60"/>
      <c r="D22" s="60"/>
      <c r="E22" s="60"/>
      <c r="F22" s="60"/>
      <c r="G22" s="60"/>
      <c r="H22" s="60"/>
      <c r="I22" s="56"/>
      <c r="J22" s="60"/>
      <c r="K22" s="60"/>
      <c r="L22" s="60"/>
      <c r="M22" s="60"/>
      <c r="N22" s="60"/>
      <c r="O22" s="60"/>
      <c r="P22" s="60"/>
    </row>
    <row r="23" spans="1:16" s="50" customFormat="1" ht="11.1" customHeight="1" x14ac:dyDescent="0.2">
      <c r="A23" s="137"/>
      <c r="B23" s="91"/>
      <c r="C23" s="91"/>
      <c r="D23" s="91"/>
      <c r="E23" s="91"/>
      <c r="F23" s="91"/>
      <c r="G23" s="91"/>
      <c r="H23" s="91"/>
      <c r="I23" s="91"/>
      <c r="J23" s="91"/>
      <c r="K23" s="91"/>
      <c r="L23" s="91"/>
      <c r="M23" s="91"/>
      <c r="N23" s="91"/>
      <c r="O23" s="91"/>
    </row>
    <row r="24" spans="1:16" s="50" customFormat="1" ht="16.5" customHeight="1" x14ac:dyDescent="0.25">
      <c r="A24" s="322" t="s">
        <v>80</v>
      </c>
      <c r="B24" s="323"/>
      <c r="C24" s="323"/>
      <c r="D24" s="202"/>
      <c r="E24" s="323"/>
      <c r="F24" s="323"/>
      <c r="G24" s="202"/>
      <c r="H24" s="323"/>
      <c r="I24" s="202"/>
      <c r="J24" s="323"/>
      <c r="K24" s="315"/>
      <c r="L24" s="315"/>
      <c r="M24" s="315"/>
      <c r="N24" s="315"/>
      <c r="O24" s="91"/>
    </row>
    <row r="25" spans="1:16" s="50" customFormat="1" ht="16.5" customHeight="1" x14ac:dyDescent="0.25">
      <c r="A25" s="322" t="s">
        <v>86</v>
      </c>
      <c r="B25" s="323"/>
      <c r="C25" s="323"/>
      <c r="D25" s="202"/>
      <c r="E25" s="323"/>
      <c r="F25" s="323"/>
      <c r="G25" s="202"/>
      <c r="H25" s="323"/>
      <c r="I25" s="202"/>
      <c r="J25" s="323"/>
      <c r="K25" s="315"/>
      <c r="L25" s="315"/>
      <c r="M25" s="315"/>
      <c r="N25" s="315"/>
      <c r="O25" s="200"/>
    </row>
    <row r="26" spans="1:16" s="50" customFormat="1" ht="33.75" customHeight="1" x14ac:dyDescent="0.2">
      <c r="A26" s="674" t="s">
        <v>210</v>
      </c>
      <c r="B26" s="674"/>
      <c r="C26" s="674"/>
      <c r="D26" s="674"/>
      <c r="E26" s="674"/>
      <c r="F26" s="674"/>
      <c r="G26" s="674"/>
      <c r="H26" s="674"/>
      <c r="I26" s="674"/>
      <c r="J26" s="674"/>
      <c r="K26" s="315"/>
      <c r="L26" s="315"/>
      <c r="M26" s="315"/>
      <c r="N26" s="315"/>
      <c r="O26" s="38"/>
    </row>
    <row r="27" spans="1:16" s="50" customFormat="1" ht="56.25" customHeight="1" x14ac:dyDescent="0.2">
      <c r="A27" s="674" t="s">
        <v>87</v>
      </c>
      <c r="B27" s="674"/>
      <c r="C27" s="674"/>
      <c r="D27" s="674"/>
      <c r="E27" s="674"/>
      <c r="F27" s="674"/>
      <c r="G27" s="674"/>
      <c r="H27" s="674"/>
      <c r="I27" s="674"/>
      <c r="J27" s="674"/>
      <c r="K27" s="315"/>
      <c r="L27" s="315"/>
      <c r="M27" s="315"/>
      <c r="N27" s="315"/>
      <c r="O27" s="93"/>
    </row>
    <row r="28" spans="1:16" s="50" customFormat="1" ht="16.5" customHeight="1" x14ac:dyDescent="0.25">
      <c r="A28" s="324" t="s">
        <v>88</v>
      </c>
      <c r="B28" s="323"/>
      <c r="C28" s="323"/>
      <c r="D28" s="202"/>
      <c r="E28" s="323"/>
      <c r="F28" s="323"/>
      <c r="G28" s="202"/>
      <c r="H28" s="323"/>
      <c r="I28" s="202"/>
      <c r="J28" s="323"/>
      <c r="K28" s="315"/>
      <c r="L28" s="315"/>
      <c r="M28" s="315"/>
      <c r="N28" s="315"/>
      <c r="O28" s="55"/>
    </row>
    <row r="29" spans="1:16" ht="16.5" customHeight="1" x14ac:dyDescent="0.25">
      <c r="A29" s="324" t="s">
        <v>89</v>
      </c>
      <c r="B29" s="323"/>
      <c r="C29" s="323"/>
      <c r="D29" s="202"/>
      <c r="E29" s="323"/>
      <c r="F29" s="323"/>
      <c r="G29" s="202"/>
      <c r="H29" s="323"/>
      <c r="I29" s="202"/>
      <c r="J29" s="323"/>
      <c r="K29" s="315"/>
      <c r="L29" s="315"/>
      <c r="M29" s="315"/>
      <c r="N29" s="315"/>
    </row>
    <row r="30" spans="1:16" ht="16.5" customHeight="1" x14ac:dyDescent="0.25">
      <c r="A30" s="325" t="s">
        <v>90</v>
      </c>
      <c r="B30" s="323"/>
      <c r="C30" s="323"/>
      <c r="D30" s="202"/>
      <c r="E30" s="323"/>
      <c r="F30" s="323"/>
      <c r="G30" s="202"/>
      <c r="H30" s="323"/>
      <c r="I30" s="202"/>
      <c r="J30" s="323"/>
      <c r="K30" s="315"/>
      <c r="L30" s="315"/>
      <c r="M30" s="315"/>
      <c r="N30" s="315"/>
      <c r="O30" s="86"/>
    </row>
    <row r="31" spans="1:16" ht="31.5" customHeight="1" x14ac:dyDescent="0.2">
      <c r="A31" s="673" t="s">
        <v>91</v>
      </c>
      <c r="B31" s="673"/>
      <c r="C31" s="673"/>
      <c r="D31" s="673"/>
      <c r="E31" s="673"/>
      <c r="F31" s="673"/>
      <c r="G31" s="673"/>
      <c r="H31" s="673"/>
      <c r="I31" s="673"/>
      <c r="J31" s="673"/>
    </row>
  </sheetData>
  <mergeCells count="8">
    <mergeCell ref="A2:O2"/>
    <mergeCell ref="A1:O1"/>
    <mergeCell ref="A31:J31"/>
    <mergeCell ref="C5:H5"/>
    <mergeCell ref="J5:O5"/>
    <mergeCell ref="A3:O3"/>
    <mergeCell ref="A26:J26"/>
    <mergeCell ref="A27:J27"/>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0"/>
  <sheetViews>
    <sheetView showGridLines="0" workbookViewId="0">
      <selection sqref="A1:J1"/>
    </sheetView>
  </sheetViews>
  <sheetFormatPr baseColWidth="10" defaultColWidth="9.85546875" defaultRowHeight="11.1" customHeight="1" x14ac:dyDescent="0.2"/>
  <cols>
    <col min="1" max="1" width="25.7109375" style="238" customWidth="1"/>
    <col min="2" max="2" width="1.7109375" style="237" customWidth="1"/>
    <col min="3" max="3" width="10.7109375" style="235" customWidth="1"/>
    <col min="4" max="5" width="11.28515625" style="235" customWidth="1"/>
    <col min="6" max="6" width="1.7109375" style="235" customWidth="1"/>
    <col min="7" max="8" width="10.7109375" style="235" customWidth="1"/>
    <col min="9" max="9" width="7.7109375" style="235" customWidth="1"/>
    <col min="10" max="10" width="1.7109375" style="235" hidden="1" customWidth="1"/>
    <col min="11" max="11" width="13.42578125" style="237" customWidth="1"/>
    <col min="12" max="12" width="10.28515625" style="237" customWidth="1"/>
    <col min="13" max="14" width="11.28515625" style="237" customWidth="1"/>
    <col min="15" max="15" width="19" style="237" customWidth="1"/>
    <col min="16" max="16" width="13.5703125" style="226" customWidth="1"/>
    <col min="17" max="16384" width="9.85546875" style="226"/>
  </cols>
  <sheetData>
    <row r="1" spans="1:18" ht="15" customHeight="1" x14ac:dyDescent="0.2">
      <c r="A1" s="651" t="s">
        <v>93</v>
      </c>
      <c r="B1" s="651"/>
      <c r="C1" s="651"/>
      <c r="D1" s="651"/>
      <c r="E1" s="651"/>
      <c r="F1" s="651"/>
      <c r="G1" s="651"/>
      <c r="H1" s="651"/>
      <c r="I1" s="651"/>
      <c r="J1" s="651"/>
      <c r="K1" s="224"/>
      <c r="L1" s="224"/>
      <c r="M1" s="224"/>
      <c r="N1" s="225"/>
      <c r="O1" s="226"/>
      <c r="P1" s="227"/>
      <c r="Q1" s="227"/>
      <c r="R1" s="227"/>
    </row>
    <row r="2" spans="1:18" ht="15" customHeight="1" x14ac:dyDescent="0.2">
      <c r="A2" s="660" t="s">
        <v>101</v>
      </c>
      <c r="B2" s="660"/>
      <c r="C2" s="660"/>
      <c r="D2" s="660"/>
      <c r="E2" s="660"/>
      <c r="F2" s="660"/>
      <c r="G2" s="660"/>
      <c r="H2" s="660"/>
      <c r="I2" s="660"/>
      <c r="J2" s="660"/>
      <c r="K2" s="228"/>
      <c r="L2" s="228"/>
      <c r="M2" s="228"/>
      <c r="N2" s="229"/>
      <c r="O2" s="224"/>
      <c r="P2" s="230"/>
      <c r="Q2" s="230"/>
      <c r="R2" s="230"/>
    </row>
    <row r="3" spans="1:18" ht="11.1" customHeight="1" x14ac:dyDescent="0.2">
      <c r="A3" s="231"/>
      <c r="B3" s="232"/>
      <c r="C3" s="233"/>
      <c r="D3" s="233"/>
      <c r="E3" s="233"/>
      <c r="F3" s="233"/>
      <c r="G3" s="233"/>
      <c r="H3" s="233"/>
      <c r="I3" s="233"/>
      <c r="J3" s="233"/>
      <c r="K3" s="234"/>
      <c r="L3" s="234"/>
      <c r="M3" s="234"/>
      <c r="N3" s="234"/>
      <c r="O3" s="228"/>
    </row>
    <row r="4" spans="1:18" ht="15" customHeight="1" x14ac:dyDescent="0.2">
      <c r="A4" s="584" t="s">
        <v>79</v>
      </c>
      <c r="B4" s="584"/>
      <c r="C4" s="584"/>
      <c r="D4" s="584"/>
      <c r="E4" s="584"/>
      <c r="G4" s="236"/>
      <c r="H4" s="236"/>
      <c r="I4" s="236"/>
      <c r="J4" s="236"/>
    </row>
    <row r="5" spans="1:18" ht="15" customHeight="1" x14ac:dyDescent="0.2">
      <c r="B5" s="235"/>
      <c r="C5" s="422" t="s">
        <v>108</v>
      </c>
      <c r="D5" s="422" t="s">
        <v>240</v>
      </c>
      <c r="E5" s="422" t="s">
        <v>168</v>
      </c>
      <c r="F5" s="239"/>
      <c r="G5" s="240"/>
      <c r="H5" s="241"/>
      <c r="I5" s="241"/>
      <c r="J5" s="241"/>
    </row>
    <row r="6" spans="1:18" ht="15" customHeight="1" x14ac:dyDescent="0.2">
      <c r="A6" s="242" t="s">
        <v>204</v>
      </c>
      <c r="B6" s="243"/>
      <c r="C6" s="244">
        <v>5.8699966363465972E-2</v>
      </c>
      <c r="D6" s="244">
        <v>1.4642030988213151E-2</v>
      </c>
      <c r="E6" s="244">
        <v>4.8143000000000047E-2</v>
      </c>
      <c r="F6" s="246"/>
      <c r="G6" s="247"/>
      <c r="H6" s="248"/>
      <c r="I6" s="248"/>
      <c r="J6" s="248"/>
      <c r="K6" s="249"/>
      <c r="L6" s="249"/>
      <c r="M6" s="250"/>
      <c r="N6" s="250"/>
      <c r="O6" s="250"/>
      <c r="P6" s="250"/>
      <c r="Q6" s="249"/>
      <c r="R6" s="249"/>
    </row>
    <row r="7" spans="1:18" ht="15" customHeight="1" x14ac:dyDescent="0.2">
      <c r="A7" s="559" t="s">
        <v>161</v>
      </c>
      <c r="B7" s="243"/>
      <c r="C7" s="560">
        <v>4.4614966043974746E-2</v>
      </c>
      <c r="D7" s="560">
        <v>8.6855757575758918E-3</v>
      </c>
      <c r="E7" s="560">
        <v>4.0207000000000104E-2</v>
      </c>
      <c r="F7" s="246"/>
      <c r="G7" s="247"/>
      <c r="H7" s="248"/>
      <c r="I7" s="248"/>
      <c r="J7" s="248"/>
      <c r="K7" s="249"/>
      <c r="L7" s="249"/>
      <c r="M7" s="250"/>
      <c r="N7" s="250"/>
      <c r="O7" s="250"/>
      <c r="P7" s="250"/>
      <c r="Q7" s="250"/>
      <c r="R7" s="251"/>
    </row>
    <row r="8" spans="1:18" ht="15" customHeight="1" x14ac:dyDescent="0.2">
      <c r="A8" s="242" t="s">
        <v>205</v>
      </c>
      <c r="B8" s="243"/>
      <c r="C8" s="244">
        <v>9.8042543361935186E-2</v>
      </c>
      <c r="D8" s="244">
        <v>2.267835614602709E-2</v>
      </c>
      <c r="E8" s="244">
        <v>6.033337321932386E-2</v>
      </c>
      <c r="F8" s="246"/>
      <c r="G8" s="247"/>
      <c r="H8" s="248"/>
      <c r="I8" s="248"/>
      <c r="J8" s="248"/>
      <c r="K8" s="249"/>
      <c r="L8" s="249"/>
      <c r="M8" s="250"/>
      <c r="N8" s="250"/>
      <c r="O8" s="250"/>
      <c r="P8" s="250"/>
      <c r="Q8" s="250"/>
      <c r="R8" s="251"/>
    </row>
    <row r="9" spans="1:18" ht="15" customHeight="1" x14ac:dyDescent="0.2">
      <c r="A9" s="559" t="s">
        <v>199</v>
      </c>
      <c r="B9" s="243"/>
      <c r="C9" s="560">
        <v>0.48270941522980659</v>
      </c>
      <c r="D9" s="560">
        <v>9.1231194118005954E-2</v>
      </c>
      <c r="E9" s="560">
        <v>0.35894403420217036</v>
      </c>
      <c r="F9" s="246"/>
      <c r="G9" s="247"/>
      <c r="H9" s="248"/>
      <c r="I9" s="248"/>
      <c r="J9" s="248"/>
      <c r="K9" s="249"/>
      <c r="L9" s="249"/>
      <c r="M9" s="250"/>
      <c r="N9" s="250"/>
      <c r="O9" s="250"/>
      <c r="P9" s="250"/>
      <c r="Q9" s="250"/>
      <c r="R9" s="251"/>
    </row>
    <row r="10" spans="1:18" ht="15" customHeight="1" x14ac:dyDescent="0.2">
      <c r="A10" s="242" t="s">
        <v>200</v>
      </c>
      <c r="B10" s="252"/>
      <c r="C10" s="244">
        <v>2.1525826780675494E-2</v>
      </c>
      <c r="D10" s="244">
        <v>2.4869675585719175E-2</v>
      </c>
      <c r="E10" s="244">
        <v>1.2580999999999953E-2</v>
      </c>
      <c r="F10" s="246"/>
      <c r="G10" s="247"/>
      <c r="H10" s="248"/>
      <c r="I10" s="248"/>
      <c r="J10" s="248"/>
      <c r="K10" s="249"/>
      <c r="L10" s="249"/>
      <c r="M10" s="250"/>
      <c r="N10" s="250"/>
      <c r="O10" s="250"/>
      <c r="P10" s="250"/>
      <c r="Q10" s="250"/>
      <c r="R10" s="251"/>
    </row>
    <row r="11" spans="1:18" ht="15" customHeight="1" x14ac:dyDescent="0.2">
      <c r="A11" s="559" t="s">
        <v>105</v>
      </c>
      <c r="B11" s="252"/>
      <c r="C11" s="560">
        <v>2.5778679910837932E-2</v>
      </c>
      <c r="D11" s="560">
        <v>3.7082628434257359E-3</v>
      </c>
      <c r="E11" s="560">
        <v>1.9728966358211197E-2</v>
      </c>
      <c r="F11" s="246"/>
      <c r="G11" s="247"/>
      <c r="H11" s="248"/>
      <c r="I11" s="248"/>
      <c r="J11" s="248"/>
      <c r="K11" s="249"/>
      <c r="L11" s="249"/>
      <c r="M11" s="250"/>
      <c r="N11" s="250"/>
      <c r="O11" s="250"/>
      <c r="P11" s="250"/>
      <c r="Q11" s="250"/>
      <c r="R11" s="251"/>
    </row>
    <row r="12" spans="1:18" ht="15" customHeight="1" x14ac:dyDescent="0.2">
      <c r="A12" s="242" t="s">
        <v>201</v>
      </c>
      <c r="B12" s="252"/>
      <c r="C12" s="244">
        <v>4.0655467096016862E-2</v>
      </c>
      <c r="D12" s="244">
        <v>4.8667958284617674E-2</v>
      </c>
      <c r="E12" s="244">
        <v>1.6285005697939559E-2</v>
      </c>
      <c r="F12" s="246"/>
      <c r="G12" s="247"/>
      <c r="H12" s="248"/>
      <c r="I12" s="248"/>
      <c r="J12" s="248"/>
      <c r="K12" s="249"/>
      <c r="L12" s="249"/>
      <c r="M12" s="250"/>
      <c r="N12" s="250"/>
      <c r="O12" s="250"/>
      <c r="P12" s="250"/>
      <c r="Q12" s="250"/>
      <c r="R12" s="251"/>
    </row>
    <row r="13" spans="1:18" ht="15" customHeight="1" x14ac:dyDescent="0.2">
      <c r="A13" s="559" t="s">
        <v>202</v>
      </c>
      <c r="B13" s="252"/>
      <c r="C13" s="560">
        <v>5.004549652455581E-2</v>
      </c>
      <c r="D13" s="560">
        <v>4.8325232078384017E-2</v>
      </c>
      <c r="E13" s="560">
        <v>3.6335000000000006E-2</v>
      </c>
      <c r="F13" s="246"/>
      <c r="G13" s="247"/>
      <c r="H13" s="248"/>
      <c r="I13" s="248"/>
      <c r="J13" s="248"/>
      <c r="K13" s="249"/>
      <c r="L13" s="249"/>
      <c r="M13" s="250"/>
      <c r="N13" s="250"/>
      <c r="O13" s="250"/>
      <c r="P13" s="250"/>
      <c r="Q13" s="250"/>
      <c r="R13" s="251"/>
    </row>
    <row r="14" spans="1:18" ht="15" customHeight="1" thickBot="1" x14ac:dyDescent="0.25">
      <c r="A14" s="253" t="s">
        <v>203</v>
      </c>
      <c r="B14" s="254"/>
      <c r="C14" s="255">
        <v>7.5353195129820971E-2</v>
      </c>
      <c r="D14" s="255">
        <v>2.1229490214412117E-2</v>
      </c>
      <c r="E14" s="255">
        <v>6.5990999999999911E-2</v>
      </c>
      <c r="F14" s="245"/>
      <c r="G14" s="247"/>
      <c r="H14" s="248"/>
      <c r="I14" s="248"/>
      <c r="J14" s="248"/>
      <c r="K14" s="249"/>
      <c r="L14" s="249"/>
      <c r="M14" s="250"/>
      <c r="N14" s="250"/>
      <c r="O14" s="250"/>
      <c r="P14" s="250"/>
      <c r="Q14" s="250"/>
      <c r="R14" s="251"/>
    </row>
    <row r="15" spans="1:18" ht="9.9499999999999993" customHeight="1" x14ac:dyDescent="0.2"/>
    <row r="16" spans="1:18" ht="15" customHeight="1" x14ac:dyDescent="0.2">
      <c r="A16" s="256" t="s">
        <v>160</v>
      </c>
    </row>
    <row r="17" spans="1:9" ht="11.1" customHeight="1" x14ac:dyDescent="0.2">
      <c r="A17" s="256"/>
    </row>
    <row r="18" spans="1:9" ht="11.1" customHeight="1" x14ac:dyDescent="0.2">
      <c r="A18" s="257"/>
    </row>
    <row r="19" spans="1:9" ht="15" customHeight="1" x14ac:dyDescent="0.2">
      <c r="A19" s="678" t="s">
        <v>106</v>
      </c>
      <c r="B19" s="678"/>
      <c r="C19" s="678"/>
      <c r="D19" s="678"/>
      <c r="E19" s="678"/>
      <c r="F19" s="678"/>
      <c r="G19" s="678"/>
      <c r="H19" s="678"/>
      <c r="I19" s="678"/>
    </row>
    <row r="20" spans="1:9" ht="25.5" customHeight="1" x14ac:dyDescent="0.2">
      <c r="C20" s="676" t="s">
        <v>102</v>
      </c>
      <c r="D20" s="676"/>
      <c r="E20" s="676"/>
      <c r="F20" s="596"/>
      <c r="G20" s="676" t="s">
        <v>223</v>
      </c>
      <c r="H20" s="676"/>
      <c r="I20" s="676"/>
    </row>
    <row r="21" spans="1:9" ht="15" customHeight="1" x14ac:dyDescent="0.2">
      <c r="C21" s="258" t="s">
        <v>240</v>
      </c>
      <c r="D21" s="258" t="s">
        <v>230</v>
      </c>
      <c r="E21" s="258" t="s">
        <v>78</v>
      </c>
      <c r="F21" s="357"/>
      <c r="G21" s="258" t="s">
        <v>241</v>
      </c>
      <c r="H21" s="258" t="s">
        <v>207</v>
      </c>
      <c r="I21" s="258" t="s">
        <v>78</v>
      </c>
    </row>
    <row r="22" spans="1:9" ht="15" customHeight="1" x14ac:dyDescent="0.2">
      <c r="A22" s="242" t="s">
        <v>204</v>
      </c>
      <c r="C22" s="260">
        <v>20.009230322580649</v>
      </c>
      <c r="D22" s="260">
        <v>22.105508172042999</v>
      </c>
      <c r="E22" s="574">
        <f t="shared" ref="E22:E30" si="0">C22/D22-1</f>
        <v>-9.4830565900019814E-2</v>
      </c>
      <c r="F22" s="248"/>
      <c r="G22" s="260">
        <v>20.134380998463904</v>
      </c>
      <c r="H22" s="260">
        <v>21.609120771227282</v>
      </c>
      <c r="I22" s="574">
        <f>G22/H22-1</f>
        <v>-6.8246171992661808E-2</v>
      </c>
    </row>
    <row r="23" spans="1:9" ht="15" customHeight="1" x14ac:dyDescent="0.2">
      <c r="A23" s="559" t="s">
        <v>161</v>
      </c>
      <c r="B23" s="262"/>
      <c r="C23" s="561">
        <v>3846.7350984126983</v>
      </c>
      <c r="D23" s="561">
        <v>3733.6015683147266</v>
      </c>
      <c r="E23" s="575">
        <f t="shared" si="0"/>
        <v>3.0301447015150584E-2</v>
      </c>
      <c r="F23" s="248"/>
      <c r="G23" s="561">
        <v>7.7293828525345623</v>
      </c>
      <c r="H23" s="561">
        <v>7.6890079558769004</v>
      </c>
      <c r="I23" s="575">
        <f t="shared" ref="I23:I30" si="1">G23/H23-1</f>
        <v>5.2509890598828601E-3</v>
      </c>
    </row>
    <row r="24" spans="1:9" ht="15" customHeight="1" x14ac:dyDescent="0.2">
      <c r="A24" s="242" t="s">
        <v>205</v>
      </c>
      <c r="C24" s="260">
        <v>5.2293710678210692</v>
      </c>
      <c r="D24" s="260">
        <v>5.3803034506556244</v>
      </c>
      <c r="E24" s="574">
        <f t="shared" si="0"/>
        <v>-2.8052763978612227E-2</v>
      </c>
      <c r="F24" s="248"/>
      <c r="G24" s="260">
        <v>35.140931443932409</v>
      </c>
      <c r="H24" s="260">
        <v>34.089348498331482</v>
      </c>
      <c r="I24" s="574">
        <f t="shared" si="1"/>
        <v>3.0847845204562852E-2</v>
      </c>
    </row>
    <row r="25" spans="1:9" ht="15" customHeight="1" x14ac:dyDescent="0.2">
      <c r="A25" s="559" t="s">
        <v>199</v>
      </c>
      <c r="C25" s="561">
        <v>97.241601731601733</v>
      </c>
      <c r="D25" s="561">
        <v>73.327053391053383</v>
      </c>
      <c r="E25" s="575">
        <f t="shared" si="0"/>
        <v>0.32613540616465242</v>
      </c>
      <c r="F25" s="248"/>
      <c r="G25" s="561">
        <v>620.59041935483879</v>
      </c>
      <c r="H25" s="561">
        <v>574.89022611543703</v>
      </c>
      <c r="I25" s="575">
        <f t="shared" si="1"/>
        <v>7.9493773182056637E-2</v>
      </c>
    </row>
    <row r="26" spans="1:9" ht="15" customHeight="1" x14ac:dyDescent="0.2">
      <c r="A26" s="242" t="s">
        <v>200</v>
      </c>
      <c r="C26" s="260">
        <v>624.59066666666661</v>
      </c>
      <c r="D26" s="260">
        <v>594.31894982078859</v>
      </c>
      <c r="E26" s="574">
        <f t="shared" si="0"/>
        <v>5.0935136520560587E-2</v>
      </c>
      <c r="F26" s="248"/>
      <c r="G26" s="260">
        <v>1</v>
      </c>
      <c r="H26" s="260">
        <v>1</v>
      </c>
      <c r="I26" s="574">
        <f t="shared" si="1"/>
        <v>0</v>
      </c>
    </row>
    <row r="27" spans="1:9" ht="15" customHeight="1" x14ac:dyDescent="0.2">
      <c r="A27" s="559" t="s">
        <v>105</v>
      </c>
      <c r="C27" s="561">
        <v>1</v>
      </c>
      <c r="D27" s="561">
        <v>1</v>
      </c>
      <c r="E27" s="575">
        <f t="shared" si="0"/>
        <v>0</v>
      </c>
      <c r="F27" s="248"/>
      <c r="G27" s="561">
        <v>3749.1458408781691</v>
      </c>
      <c r="H27" s="561">
        <v>3692.4766929824564</v>
      </c>
      <c r="I27" s="575">
        <f t="shared" si="1"/>
        <v>1.534719176519439E-2</v>
      </c>
    </row>
    <row r="28" spans="1:9" ht="15" customHeight="1" x14ac:dyDescent="0.2">
      <c r="A28" s="242" t="s">
        <v>201</v>
      </c>
      <c r="C28" s="260">
        <v>7.7384457383512535</v>
      </c>
      <c r="D28" s="260">
        <v>7.7194520896057348</v>
      </c>
      <c r="E28" s="574">
        <f t="shared" si="0"/>
        <v>2.4604918231299067E-3</v>
      </c>
      <c r="F28" s="248"/>
      <c r="G28" s="260">
        <v>5.3170511334731518</v>
      </c>
      <c r="H28" s="260">
        <v>4.9233257154882155</v>
      </c>
      <c r="I28" s="574">
        <f t="shared" si="1"/>
        <v>7.9971434095112093E-2</v>
      </c>
    </row>
    <row r="29" spans="1:9" ht="15" customHeight="1" x14ac:dyDescent="0.2">
      <c r="A29" s="559" t="s">
        <v>202</v>
      </c>
      <c r="C29" s="561">
        <v>35.257627992831544</v>
      </c>
      <c r="D29" s="561">
        <v>34.469320645161297</v>
      </c>
      <c r="E29" s="575">
        <f t="shared" si="0"/>
        <v>2.2869825482937367E-2</v>
      </c>
      <c r="F29" s="248"/>
      <c r="G29" s="561">
        <v>95.001887218045113</v>
      </c>
      <c r="H29" s="561">
        <v>64.587522321586789</v>
      </c>
      <c r="I29" s="575">
        <f t="shared" si="1"/>
        <v>0.47090155812174683</v>
      </c>
    </row>
    <row r="30" spans="1:9" ht="15" customHeight="1" thickBot="1" x14ac:dyDescent="0.25">
      <c r="A30" s="253" t="s">
        <v>203</v>
      </c>
      <c r="B30" s="263"/>
      <c r="C30" s="264">
        <v>43.249964646464655</v>
      </c>
      <c r="D30" s="264">
        <v>42.735987285902503</v>
      </c>
      <c r="E30" s="576">
        <f t="shared" si="0"/>
        <v>1.2026804414828618E-2</v>
      </c>
      <c r="F30" s="248"/>
      <c r="G30" s="264">
        <v>43.670340443004747</v>
      </c>
      <c r="H30" s="264">
        <v>41.356583458646618</v>
      </c>
      <c r="I30" s="576">
        <f t="shared" si="1"/>
        <v>5.5946521469107946E-2</v>
      </c>
    </row>
    <row r="31" spans="1:9" ht="11.1" customHeight="1" x14ac:dyDescent="0.2">
      <c r="A31" s="265"/>
      <c r="B31" s="262"/>
    </row>
    <row r="32" spans="1:9" ht="11.1" customHeight="1" x14ac:dyDescent="0.2">
      <c r="A32" s="265"/>
      <c r="B32" s="262"/>
    </row>
    <row r="33" spans="1:15" ht="15" customHeight="1" x14ac:dyDescent="0.2">
      <c r="A33" s="677" t="s">
        <v>21</v>
      </c>
      <c r="B33" s="677"/>
      <c r="C33" s="677"/>
      <c r="D33" s="677"/>
      <c r="E33" s="677"/>
      <c r="F33" s="677"/>
      <c r="G33" s="677"/>
      <c r="H33" s="677"/>
      <c r="I33" s="677"/>
    </row>
    <row r="34" spans="1:15" ht="24.75" customHeight="1" x14ac:dyDescent="0.2">
      <c r="C34" s="676" t="s">
        <v>169</v>
      </c>
      <c r="D34" s="676"/>
      <c r="E34" s="676"/>
      <c r="F34" s="158"/>
      <c r="G34" s="676" t="s">
        <v>103</v>
      </c>
      <c r="H34" s="676"/>
      <c r="I34" s="676"/>
    </row>
    <row r="35" spans="1:15" ht="15" customHeight="1" x14ac:dyDescent="0.2">
      <c r="C35" s="328" t="s">
        <v>242</v>
      </c>
      <c r="D35" s="328" t="s">
        <v>231</v>
      </c>
      <c r="E35" s="258" t="s">
        <v>78</v>
      </c>
      <c r="F35" s="259"/>
      <c r="G35" s="328" t="s">
        <v>243</v>
      </c>
      <c r="H35" s="328" t="s">
        <v>208</v>
      </c>
      <c r="I35" s="258" t="s">
        <v>78</v>
      </c>
    </row>
    <row r="36" spans="1:15" ht="15" customHeight="1" x14ac:dyDescent="0.2">
      <c r="A36" s="242" t="str">
        <f t="shared" ref="A36:A43" si="2">+A22</f>
        <v>Mexico</v>
      </c>
      <c r="C36" s="260">
        <v>20.306000000000001</v>
      </c>
      <c r="D36" s="260">
        <v>22.4573</v>
      </c>
      <c r="E36" s="574">
        <f>C36/D36-1</f>
        <v>-9.579513120455263E-2</v>
      </c>
      <c r="F36" s="248"/>
      <c r="G36" s="260">
        <v>19.802700000000002</v>
      </c>
      <c r="H36" s="260">
        <v>22.971499999999999</v>
      </c>
      <c r="I36" s="574">
        <f t="shared" ref="I36:I43" si="3">G36/H36-1</f>
        <v>-0.13794484469886592</v>
      </c>
      <c r="K36" s="225"/>
      <c r="O36" s="266"/>
    </row>
    <row r="37" spans="1:15" ht="15" customHeight="1" x14ac:dyDescent="0.2">
      <c r="A37" s="559" t="str">
        <f t="shared" si="2"/>
        <v>Colombia</v>
      </c>
      <c r="B37" s="262"/>
      <c r="C37" s="561">
        <f>[2]TC!$H$14</f>
        <v>3834.68</v>
      </c>
      <c r="D37" s="561">
        <v>3878.94</v>
      </c>
      <c r="E37" s="575">
        <f t="shared" ref="E37:E43" si="4">C37/D37-1</f>
        <v>-1.1410333750973223E-2</v>
      </c>
      <c r="F37" s="248"/>
      <c r="G37" s="561">
        <v>3756.67</v>
      </c>
      <c r="H37" s="561">
        <v>3758.91</v>
      </c>
      <c r="I37" s="575">
        <f t="shared" si="3"/>
        <v>-5.9591743351128379E-4</v>
      </c>
    </row>
    <row r="38" spans="1:15" ht="15" customHeight="1" x14ac:dyDescent="0.2">
      <c r="A38" s="242" t="str">
        <f t="shared" si="2"/>
        <v>Brazil</v>
      </c>
      <c r="C38" s="260">
        <f>[2]TC!$J$14</f>
        <v>5.4394</v>
      </c>
      <c r="D38" s="260">
        <v>5.6406999999999998</v>
      </c>
      <c r="E38" s="574">
        <f t="shared" si="4"/>
        <v>-3.5687060116652125E-2</v>
      </c>
      <c r="F38" s="248"/>
      <c r="G38" s="260">
        <v>5.0022000000000002</v>
      </c>
      <c r="H38" s="260">
        <v>5.476</v>
      </c>
      <c r="I38" s="574">
        <f t="shared" si="3"/>
        <v>-8.6523009495982461E-2</v>
      </c>
    </row>
    <row r="39" spans="1:15" ht="15" customHeight="1" x14ac:dyDescent="0.2">
      <c r="A39" s="559" t="str">
        <f t="shared" si="2"/>
        <v>Argentina</v>
      </c>
      <c r="C39" s="561">
        <f>[2]TC!$L$14</f>
        <v>98.74</v>
      </c>
      <c r="D39" s="561">
        <v>76.180000000000007</v>
      </c>
      <c r="E39" s="575">
        <f t="shared" si="4"/>
        <v>0.29614071934891029</v>
      </c>
      <c r="F39" s="248"/>
      <c r="G39" s="561">
        <v>95.72</v>
      </c>
      <c r="H39" s="561">
        <v>70.459999999999994</v>
      </c>
      <c r="I39" s="575">
        <f t="shared" si="3"/>
        <v>0.35850127732046566</v>
      </c>
      <c r="J39" s="267"/>
    </row>
    <row r="40" spans="1:15" ht="15" customHeight="1" x14ac:dyDescent="0.2">
      <c r="A40" s="242" t="str">
        <f t="shared" si="2"/>
        <v>Costa Rica</v>
      </c>
      <c r="C40" s="260">
        <f>[2]TC!$F$14</f>
        <v>629.71</v>
      </c>
      <c r="D40" s="260">
        <v>606.67999999999995</v>
      </c>
      <c r="E40" s="574">
        <f t="shared" si="4"/>
        <v>3.7960704160348246E-2</v>
      </c>
      <c r="F40" s="248"/>
      <c r="G40" s="260">
        <v>621.91999999999996</v>
      </c>
      <c r="H40" s="260">
        <v>583.49</v>
      </c>
      <c r="I40" s="574">
        <f t="shared" si="3"/>
        <v>6.5862311264974549E-2</v>
      </c>
    </row>
    <row r="41" spans="1:15" ht="15" customHeight="1" x14ac:dyDescent="0.2">
      <c r="A41" s="559" t="str">
        <f t="shared" si="2"/>
        <v>Panama</v>
      </c>
      <c r="C41" s="561">
        <f>[2]TC!$G$14</f>
        <v>1</v>
      </c>
      <c r="D41" s="561">
        <v>1</v>
      </c>
      <c r="E41" s="575">
        <f t="shared" si="4"/>
        <v>0</v>
      </c>
      <c r="F41" s="248"/>
      <c r="G41" s="561">
        <v>1</v>
      </c>
      <c r="H41" s="561">
        <v>1</v>
      </c>
      <c r="I41" s="575">
        <f t="shared" si="3"/>
        <v>0</v>
      </c>
    </row>
    <row r="42" spans="1:15" ht="15" customHeight="1" x14ac:dyDescent="0.2">
      <c r="A42" s="242" t="str">
        <f t="shared" si="2"/>
        <v>Guatemala</v>
      </c>
      <c r="C42" s="260">
        <f>[2]TC!$D$14</f>
        <v>7.7336999999999998</v>
      </c>
      <c r="D42" s="260">
        <v>7.7860199999999997</v>
      </c>
      <c r="E42" s="574">
        <f t="shared" si="4"/>
        <v>-6.7197361424706781E-3</v>
      </c>
      <c r="F42" s="248"/>
      <c r="G42" s="260">
        <v>7.7439999999999998</v>
      </c>
      <c r="H42" s="260">
        <v>7.7002600000000001</v>
      </c>
      <c r="I42" s="574">
        <f t="shared" si="3"/>
        <v>5.6803276772472433E-3</v>
      </c>
    </row>
    <row r="43" spans="1:15" ht="15" customHeight="1" x14ac:dyDescent="0.2">
      <c r="A43" s="559" t="str">
        <f t="shared" si="2"/>
        <v>Nicaragua</v>
      </c>
      <c r="C43" s="561">
        <f>[2]TC!$E$14</f>
        <v>35.344099999999997</v>
      </c>
      <c r="D43" s="561">
        <v>34.595199999999998</v>
      </c>
      <c r="E43" s="575">
        <f t="shared" si="4"/>
        <v>2.1647511793543517E-2</v>
      </c>
      <c r="F43" s="248"/>
      <c r="G43" s="561">
        <v>35.168100000000003</v>
      </c>
      <c r="H43" s="561">
        <v>34.339100000000002</v>
      </c>
      <c r="I43" s="575">
        <f t="shared" si="3"/>
        <v>2.4141576220693128E-2</v>
      </c>
      <c r="K43" s="268"/>
      <c r="L43" s="268"/>
      <c r="M43" s="268"/>
      <c r="N43" s="268"/>
      <c r="O43" s="268"/>
    </row>
    <row r="44" spans="1:15" ht="15" customHeight="1" thickBot="1" x14ac:dyDescent="0.25">
      <c r="A44" s="253" t="str">
        <f t="shared" ref="A44" si="5">+A30</f>
        <v>Uruguay</v>
      </c>
      <c r="B44" s="263"/>
      <c r="C44" s="264">
        <f>[2]TC!$K$14</f>
        <v>42.94</v>
      </c>
      <c r="D44" s="264">
        <v>42.575000000000003</v>
      </c>
      <c r="E44" s="576">
        <f>C44/D44-1</f>
        <v>8.5731062830298743E-3</v>
      </c>
      <c r="F44" s="255"/>
      <c r="G44" s="264">
        <v>43.576999999999998</v>
      </c>
      <c r="H44" s="264">
        <v>42.212000000000003</v>
      </c>
      <c r="I44" s="576">
        <f>+G44/H44-1</f>
        <v>3.2336776272150036E-2</v>
      </c>
      <c r="K44" s="268"/>
      <c r="L44" s="268"/>
      <c r="M44" s="268"/>
      <c r="N44" s="268"/>
      <c r="O44" s="268"/>
    </row>
    <row r="45" spans="1:15" ht="9.9499999999999993" customHeight="1" x14ac:dyDescent="0.2">
      <c r="A45" s="242"/>
      <c r="B45" s="262"/>
      <c r="C45" s="260"/>
      <c r="D45" s="260"/>
      <c r="E45" s="244"/>
      <c r="F45" s="244"/>
      <c r="G45" s="260"/>
      <c r="H45" s="260"/>
      <c r="I45" s="244"/>
      <c r="K45" s="268"/>
      <c r="L45" s="268"/>
      <c r="M45" s="268"/>
      <c r="N45" s="268"/>
      <c r="O45" s="268"/>
    </row>
    <row r="46" spans="1:15" ht="15" customHeight="1" x14ac:dyDescent="0.2">
      <c r="A46" s="675" t="s">
        <v>126</v>
      </c>
      <c r="B46" s="675"/>
      <c r="C46" s="675"/>
      <c r="D46" s="675"/>
      <c r="E46" s="675"/>
      <c r="F46" s="675"/>
      <c r="G46" s="675"/>
      <c r="H46" s="675"/>
      <c r="I46" s="675"/>
      <c r="K46" s="268"/>
      <c r="L46" s="268"/>
      <c r="M46" s="268"/>
      <c r="N46" s="268"/>
      <c r="O46" s="268"/>
    </row>
    <row r="47" spans="1:15" ht="11.1" customHeight="1" x14ac:dyDescent="0.2">
      <c r="K47" s="261"/>
      <c r="L47" s="261"/>
      <c r="M47" s="261"/>
      <c r="N47" s="261"/>
      <c r="O47" s="268"/>
    </row>
    <row r="48" spans="1:15" ht="11.1" customHeight="1" x14ac:dyDescent="0.2">
      <c r="A48" s="265"/>
      <c r="B48" s="262"/>
      <c r="K48" s="261"/>
      <c r="L48" s="261"/>
      <c r="M48" s="261"/>
      <c r="N48" s="261"/>
      <c r="O48" s="261"/>
    </row>
    <row r="49" spans="1:15" ht="11.1" customHeight="1" x14ac:dyDescent="0.2">
      <c r="A49" s="265"/>
      <c r="B49" s="262"/>
      <c r="K49" s="268"/>
      <c r="L49" s="268"/>
      <c r="M49" s="268"/>
      <c r="N49" s="268"/>
      <c r="O49" s="261"/>
    </row>
    <row r="50" spans="1:15" ht="11.1" customHeight="1" x14ac:dyDescent="0.2">
      <c r="A50" s="265"/>
      <c r="B50" s="262"/>
      <c r="O50" s="268"/>
    </row>
  </sheetData>
  <mergeCells count="9">
    <mergeCell ref="A46:I46"/>
    <mergeCell ref="C34:E34"/>
    <mergeCell ref="G34:I34"/>
    <mergeCell ref="A1:J1"/>
    <mergeCell ref="A2:J2"/>
    <mergeCell ref="C20:E20"/>
    <mergeCell ref="G20:I20"/>
    <mergeCell ref="A33:I33"/>
    <mergeCell ref="A19:I19"/>
  </mergeCells>
  <pageMargins left="0.7" right="0.7" top="0.75" bottom="0.75" header="0.3" footer="0.3"/>
  <customProperties>
    <customPr name="EpmWorksheetKeyString_GU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zoomScale="90" zoomScaleNormal="90" workbookViewId="0">
      <selection sqref="A1:O1"/>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6" width="11.85546875" style="277" customWidth="1"/>
    <col min="7" max="7" width="11.28515625" style="277" customWidth="1"/>
    <col min="8" max="8" width="6.140625" style="277" customWidth="1"/>
    <col min="9" max="9" width="11.140625" style="277" customWidth="1"/>
    <col min="10" max="11" width="11.28515625" style="277" customWidth="1"/>
    <col min="12" max="13" width="11.28515625" style="278" customWidth="1"/>
    <col min="14" max="14" width="4.140625" style="278" customWidth="1"/>
    <col min="15" max="15" width="11.28515625" style="278" customWidth="1"/>
    <col min="16" max="16" width="13.5703125" style="270" customWidth="1"/>
    <col min="17" max="17" width="9.85546875" style="270"/>
    <col min="18" max="18" width="11.28515625" style="270" bestFit="1" customWidth="1"/>
    <col min="19" max="16384" width="9.85546875" style="270"/>
  </cols>
  <sheetData>
    <row r="1" spans="1:28" ht="15" customHeight="1" x14ac:dyDescent="0.2">
      <c r="A1" s="657" t="s">
        <v>93</v>
      </c>
      <c r="B1" s="657"/>
      <c r="C1" s="657"/>
      <c r="D1" s="657"/>
      <c r="E1" s="657"/>
      <c r="F1" s="657"/>
      <c r="G1" s="657"/>
      <c r="H1" s="657"/>
      <c r="I1" s="657"/>
      <c r="J1" s="657"/>
      <c r="K1" s="657"/>
      <c r="L1" s="657"/>
      <c r="M1" s="657"/>
      <c r="N1" s="657"/>
      <c r="O1" s="657"/>
      <c r="P1" s="269"/>
      <c r="Q1" s="269"/>
      <c r="R1" s="269"/>
    </row>
    <row r="2" spans="1:28" ht="15" customHeight="1" x14ac:dyDescent="0.2">
      <c r="A2" s="657" t="s">
        <v>159</v>
      </c>
      <c r="B2" s="657"/>
      <c r="C2" s="657"/>
      <c r="D2" s="657"/>
      <c r="E2" s="657"/>
      <c r="F2" s="657"/>
      <c r="G2" s="657"/>
      <c r="H2" s="657"/>
      <c r="I2" s="657"/>
      <c r="J2" s="657"/>
      <c r="K2" s="657"/>
      <c r="L2" s="657"/>
      <c r="M2" s="657"/>
      <c r="N2" s="657"/>
      <c r="O2" s="657"/>
      <c r="P2" s="271"/>
      <c r="Q2" s="271"/>
      <c r="R2" s="271"/>
    </row>
    <row r="3" spans="1:28" ht="10.5" customHeight="1" x14ac:dyDescent="0.2">
      <c r="A3" s="272"/>
      <c r="B3" s="273"/>
      <c r="C3" s="274"/>
      <c r="D3" s="274"/>
      <c r="E3" s="274"/>
      <c r="F3" s="274"/>
      <c r="G3" s="274"/>
      <c r="H3" s="274"/>
      <c r="I3" s="274"/>
      <c r="J3" s="274"/>
      <c r="K3" s="274"/>
      <c r="L3" s="275"/>
      <c r="M3" s="275"/>
      <c r="N3" s="275"/>
      <c r="O3" s="275"/>
    </row>
    <row r="4" spans="1:28" ht="23.25" customHeight="1" thickBot="1" x14ac:dyDescent="0.25">
      <c r="A4" s="681" t="s">
        <v>128</v>
      </c>
      <c r="B4" s="681"/>
      <c r="C4" s="681"/>
      <c r="D4" s="681"/>
      <c r="E4" s="681"/>
      <c r="F4" s="681"/>
      <c r="G4" s="681"/>
      <c r="H4" s="681"/>
      <c r="I4" s="681"/>
      <c r="J4" s="681"/>
      <c r="K4" s="681"/>
      <c r="L4" s="681"/>
      <c r="M4" s="681"/>
      <c r="N4" s="681"/>
      <c r="O4" s="681"/>
    </row>
    <row r="5" spans="1:28" ht="18" customHeight="1" x14ac:dyDescent="0.2">
      <c r="A5" s="427"/>
      <c r="B5" s="428"/>
      <c r="C5" s="680" t="s">
        <v>232</v>
      </c>
      <c r="D5" s="680"/>
      <c r="E5" s="680"/>
      <c r="F5" s="680"/>
      <c r="G5" s="680"/>
      <c r="H5" s="428"/>
      <c r="I5" s="680" t="s">
        <v>225</v>
      </c>
      <c r="J5" s="680"/>
      <c r="K5" s="680"/>
      <c r="L5" s="680"/>
      <c r="M5" s="680"/>
      <c r="N5" s="429"/>
      <c r="O5" s="430" t="s">
        <v>73</v>
      </c>
      <c r="Q5" s="642"/>
      <c r="R5" s="642"/>
      <c r="S5" s="642"/>
      <c r="T5" s="642"/>
      <c r="U5" s="642"/>
      <c r="V5" s="642"/>
      <c r="W5" s="642"/>
      <c r="X5" s="642"/>
      <c r="Y5" s="642"/>
      <c r="Z5" s="642"/>
      <c r="AA5" s="642"/>
      <c r="AB5" s="642"/>
    </row>
    <row r="6" spans="1:28" ht="18" customHeight="1" x14ac:dyDescent="0.2">
      <c r="A6" s="431"/>
      <c r="B6" s="388"/>
      <c r="C6" s="432" t="s">
        <v>65</v>
      </c>
      <c r="D6" s="432" t="s">
        <v>152</v>
      </c>
      <c r="E6" s="432" t="s">
        <v>153</v>
      </c>
      <c r="F6" s="432" t="s">
        <v>66</v>
      </c>
      <c r="G6" s="432" t="s">
        <v>67</v>
      </c>
      <c r="H6" s="428"/>
      <c r="I6" s="432" t="s">
        <v>65</v>
      </c>
      <c r="J6" s="432" t="s">
        <v>152</v>
      </c>
      <c r="K6" s="432" t="s">
        <v>153</v>
      </c>
      <c r="L6" s="432" t="s">
        <v>66</v>
      </c>
      <c r="M6" s="432" t="s">
        <v>67</v>
      </c>
      <c r="N6" s="433"/>
      <c r="O6" s="434" t="s">
        <v>78</v>
      </c>
      <c r="P6" s="279"/>
      <c r="Q6" s="643"/>
      <c r="R6" s="644"/>
      <c r="S6" s="642"/>
      <c r="T6" s="642"/>
      <c r="U6" s="642"/>
      <c r="V6" s="642"/>
      <c r="W6" s="642"/>
      <c r="X6" s="642"/>
      <c r="Y6" s="642"/>
      <c r="Z6" s="643"/>
      <c r="AA6" s="644"/>
      <c r="AB6" s="642"/>
    </row>
    <row r="7" spans="1:28" ht="18" customHeight="1" x14ac:dyDescent="0.2">
      <c r="A7" s="448" t="s">
        <v>204</v>
      </c>
      <c r="B7" s="388"/>
      <c r="C7" s="435">
        <v>321.52409066314908</v>
      </c>
      <c r="D7" s="435">
        <v>19.703044820776014</v>
      </c>
      <c r="E7" s="435">
        <v>71.966998375070006</v>
      </c>
      <c r="F7" s="435">
        <v>30.365786859887908</v>
      </c>
      <c r="G7" s="436">
        <v>443.55992071888301</v>
      </c>
      <c r="H7" s="428"/>
      <c r="I7" s="592">
        <v>325.69173299992292</v>
      </c>
      <c r="J7" s="592">
        <v>16.022213602520001</v>
      </c>
      <c r="K7" s="592">
        <v>72.191326797603011</v>
      </c>
      <c r="L7" s="592">
        <v>28.215613080572986</v>
      </c>
      <c r="M7" s="436">
        <f t="shared" ref="M7:M14" si="0">+SUM(I7:L7)</f>
        <v>442.12088648061899</v>
      </c>
      <c r="N7" s="433"/>
      <c r="O7" s="437">
        <f>+G7/M7-1</f>
        <v>3.2548433748946781E-3</v>
      </c>
      <c r="P7" s="279"/>
      <c r="Q7" s="643"/>
      <c r="R7" s="644"/>
      <c r="S7" s="642"/>
      <c r="T7" s="642"/>
      <c r="U7" s="642"/>
      <c r="V7" s="642"/>
      <c r="W7" s="642"/>
      <c r="X7" s="642"/>
      <c r="Y7" s="642"/>
      <c r="Z7" s="643"/>
      <c r="AA7" s="644"/>
      <c r="AB7" s="642"/>
    </row>
    <row r="8" spans="1:28" ht="18" customHeight="1" x14ac:dyDescent="0.2">
      <c r="A8" s="448" t="s">
        <v>201</v>
      </c>
      <c r="B8" s="388"/>
      <c r="C8" s="609">
        <v>29.496571719293939</v>
      </c>
      <c r="D8" s="609">
        <v>1.0346718113820006</v>
      </c>
      <c r="E8" s="619" t="s">
        <v>245</v>
      </c>
      <c r="F8" s="609">
        <v>2.066147840085669</v>
      </c>
      <c r="G8" s="436">
        <v>32.597391370761606</v>
      </c>
      <c r="H8" s="428"/>
      <c r="I8" s="609">
        <v>27.163795521871066</v>
      </c>
      <c r="J8" s="609">
        <v>0.8</v>
      </c>
      <c r="K8" s="619" t="s">
        <v>245</v>
      </c>
      <c r="L8" s="609">
        <v>1.1000000000000001</v>
      </c>
      <c r="M8" s="436">
        <f>+SUM(I8:L8)</f>
        <v>29.063795521871068</v>
      </c>
      <c r="N8" s="433"/>
      <c r="O8" s="437">
        <f>+G8/M8-1</f>
        <v>0.12158067401181105</v>
      </c>
      <c r="P8" s="279"/>
      <c r="Q8" s="643"/>
      <c r="R8" s="644"/>
      <c r="S8" s="642"/>
      <c r="T8" s="642"/>
      <c r="U8" s="642"/>
      <c r="V8" s="642"/>
      <c r="W8" s="642"/>
      <c r="X8" s="642"/>
      <c r="Y8" s="642"/>
      <c r="Z8" s="643"/>
      <c r="AA8" s="644"/>
      <c r="AB8" s="642"/>
    </row>
    <row r="9" spans="1:28" ht="18" customHeight="1" x14ac:dyDescent="0.2">
      <c r="A9" s="448" t="s">
        <v>244</v>
      </c>
      <c r="B9" s="388"/>
      <c r="C9" s="607">
        <v>27.143796941399991</v>
      </c>
      <c r="D9" s="607">
        <v>1.555548857687</v>
      </c>
      <c r="E9" s="607">
        <v>0.1243609096</v>
      </c>
      <c r="F9" s="607">
        <v>4.0115141210880001</v>
      </c>
      <c r="G9" s="436">
        <v>32.83522082977499</v>
      </c>
      <c r="H9" s="428"/>
      <c r="I9" s="607">
        <v>23.5</v>
      </c>
      <c r="J9" s="607">
        <v>1</v>
      </c>
      <c r="K9" s="607">
        <v>7.6423714099999998E-2</v>
      </c>
      <c r="L9" s="607">
        <v>2.9</v>
      </c>
      <c r="M9" s="436">
        <f>SUM(I9:L9)</f>
        <v>27.476423714099997</v>
      </c>
      <c r="N9" s="433"/>
      <c r="O9" s="437">
        <f t="shared" ref="O9:O14" si="1">+G9/M9-1</f>
        <v>0.19503255487085225</v>
      </c>
      <c r="P9" s="279"/>
      <c r="Q9" s="643"/>
      <c r="R9" s="645"/>
      <c r="S9" s="642"/>
      <c r="T9" s="642"/>
      <c r="U9" s="642"/>
      <c r="V9" s="642"/>
      <c r="W9" s="642"/>
      <c r="X9" s="642"/>
      <c r="Y9" s="642"/>
      <c r="Z9" s="643"/>
      <c r="AA9" s="644"/>
      <c r="AB9" s="642"/>
    </row>
    <row r="10" spans="1:28" ht="18" customHeight="1" x14ac:dyDescent="0.2">
      <c r="A10" s="552" t="s">
        <v>220</v>
      </c>
      <c r="B10" s="388"/>
      <c r="C10" s="553">
        <v>378.164459323843</v>
      </c>
      <c r="D10" s="553">
        <v>22.293265489845016</v>
      </c>
      <c r="E10" s="553">
        <v>72.091359284670006</v>
      </c>
      <c r="F10" s="553">
        <v>36.443448821061573</v>
      </c>
      <c r="G10" s="554">
        <v>508.99253291941955</v>
      </c>
      <c r="H10" s="428"/>
      <c r="I10" s="591">
        <v>376.38092168618988</v>
      </c>
      <c r="J10" s="591">
        <v>17.794750554762999</v>
      </c>
      <c r="K10" s="591">
        <v>72.267750511703014</v>
      </c>
      <c r="L10" s="591">
        <v>32.20151201520703</v>
      </c>
      <c r="M10" s="622">
        <f>+SUM(I10:L10)</f>
        <v>498.64493476786288</v>
      </c>
      <c r="N10" s="433"/>
      <c r="O10" s="555">
        <f t="shared" si="1"/>
        <v>2.0751435400369278E-2</v>
      </c>
      <c r="P10" s="279"/>
      <c r="Q10" s="643"/>
      <c r="R10" s="645"/>
      <c r="S10" s="642"/>
      <c r="T10" s="642"/>
      <c r="U10" s="642"/>
      <c r="V10" s="642"/>
      <c r="W10" s="642"/>
      <c r="X10" s="642"/>
      <c r="Y10" s="642"/>
      <c r="Z10" s="643"/>
      <c r="AA10" s="644"/>
      <c r="AB10" s="642"/>
    </row>
    <row r="11" spans="1:28" ht="18" customHeight="1" x14ac:dyDescent="0.2">
      <c r="A11" s="448" t="s">
        <v>161</v>
      </c>
      <c r="B11" s="438"/>
      <c r="C11" s="435">
        <v>59.782866627428092</v>
      </c>
      <c r="D11" s="435">
        <v>7.5892560573480008</v>
      </c>
      <c r="E11" s="435">
        <v>3.8894347440059978</v>
      </c>
      <c r="F11" s="435">
        <v>5.9712965813739958</v>
      </c>
      <c r="G11" s="436">
        <v>77.232854010156075</v>
      </c>
      <c r="H11" s="428"/>
      <c r="I11" s="592">
        <v>50.849749804863009</v>
      </c>
      <c r="J11" s="592">
        <v>3.308324480829</v>
      </c>
      <c r="K11" s="592">
        <v>3.7481633616019998</v>
      </c>
      <c r="L11" s="592">
        <v>3.0259667388010012</v>
      </c>
      <c r="M11" s="436">
        <f t="shared" si="0"/>
        <v>60.932204386095009</v>
      </c>
      <c r="N11" s="433"/>
      <c r="O11" s="437">
        <f t="shared" si="1"/>
        <v>0.26752108820440035</v>
      </c>
      <c r="P11" s="279"/>
      <c r="Q11" s="643"/>
      <c r="R11" s="645"/>
      <c r="S11" s="642"/>
      <c r="T11" s="642"/>
      <c r="U11" s="642"/>
      <c r="V11" s="642"/>
      <c r="W11" s="642"/>
      <c r="X11" s="642"/>
      <c r="Y11" s="642"/>
      <c r="Z11" s="643"/>
      <c r="AA11" s="644"/>
      <c r="AB11" s="642"/>
    </row>
    <row r="12" spans="1:28" ht="18" customHeight="1" x14ac:dyDescent="0.2">
      <c r="A12" s="448" t="s">
        <v>221</v>
      </c>
      <c r="B12" s="438"/>
      <c r="C12" s="435">
        <v>193.38226168799997</v>
      </c>
      <c r="D12" s="435">
        <v>11.970069052999989</v>
      </c>
      <c r="E12" s="435">
        <v>1.8896113659999969</v>
      </c>
      <c r="F12" s="435">
        <v>15.607892181999992</v>
      </c>
      <c r="G12" s="436">
        <v>222.84983428899994</v>
      </c>
      <c r="H12" s="428"/>
      <c r="I12" s="592">
        <v>184.40769955841398</v>
      </c>
      <c r="J12" s="592">
        <v>9.6098445989999917</v>
      </c>
      <c r="K12" s="592">
        <v>2.1299956149999977</v>
      </c>
      <c r="L12" s="592">
        <v>11.854158960999991</v>
      </c>
      <c r="M12" s="436">
        <f t="shared" si="0"/>
        <v>208.00169873341395</v>
      </c>
      <c r="N12" s="433"/>
      <c r="O12" s="437">
        <f t="shared" si="1"/>
        <v>7.1384684096335915E-2</v>
      </c>
      <c r="P12" s="279"/>
      <c r="Q12" s="643"/>
      <c r="R12" s="645"/>
      <c r="S12" s="642"/>
      <c r="T12" s="642"/>
      <c r="U12" s="642"/>
      <c r="V12" s="642"/>
      <c r="W12" s="642"/>
      <c r="X12" s="642"/>
      <c r="Y12" s="642"/>
      <c r="Z12" s="643"/>
      <c r="AA12" s="644"/>
      <c r="AB12" s="642"/>
    </row>
    <row r="13" spans="1:28" ht="18" customHeight="1" x14ac:dyDescent="0.2">
      <c r="A13" s="448" t="s">
        <v>199</v>
      </c>
      <c r="B13" s="438"/>
      <c r="C13" s="435">
        <v>28.688376246176436</v>
      </c>
      <c r="D13" s="435">
        <v>2.7222317334037944</v>
      </c>
      <c r="E13" s="435">
        <v>1.1601798730700039</v>
      </c>
      <c r="F13" s="435">
        <v>3.0388141532110713</v>
      </c>
      <c r="G13" s="436">
        <v>35.609602005861305</v>
      </c>
      <c r="H13" s="428"/>
      <c r="I13" s="592">
        <v>25.244661150145383</v>
      </c>
      <c r="J13" s="592">
        <v>1.7183874942664354</v>
      </c>
      <c r="K13" s="592">
        <v>1.4236197894900031</v>
      </c>
      <c r="L13" s="592">
        <v>2.3315345116758994</v>
      </c>
      <c r="M13" s="436">
        <f t="shared" si="0"/>
        <v>30.718202945577723</v>
      </c>
      <c r="N13" s="433"/>
      <c r="O13" s="437">
        <f t="shared" si="1"/>
        <v>0.15923454470788823</v>
      </c>
      <c r="P13" s="279"/>
      <c r="Q13" s="642"/>
      <c r="R13" s="645"/>
      <c r="S13" s="642"/>
      <c r="T13" s="642"/>
      <c r="U13" s="642"/>
      <c r="V13" s="642"/>
      <c r="W13" s="642"/>
      <c r="X13" s="642"/>
      <c r="Y13" s="642"/>
      <c r="Z13" s="642"/>
      <c r="AA13" s="642"/>
      <c r="AB13" s="642"/>
    </row>
    <row r="14" spans="1:28" ht="18" customHeight="1" x14ac:dyDescent="0.2">
      <c r="A14" s="448" t="s">
        <v>203</v>
      </c>
      <c r="B14" s="438"/>
      <c r="C14" s="435">
        <v>8.5906554119221816</v>
      </c>
      <c r="D14" s="435">
        <v>1.0311594382119869</v>
      </c>
      <c r="E14" s="435">
        <v>0</v>
      </c>
      <c r="F14" s="435">
        <v>0.16242614986583298</v>
      </c>
      <c r="G14" s="436">
        <v>9.7842410000000015</v>
      </c>
      <c r="H14" s="428"/>
      <c r="I14" s="592">
        <v>8.6719376206149335</v>
      </c>
      <c r="J14" s="592">
        <v>0.83050982945678908</v>
      </c>
      <c r="K14" s="592">
        <v>0</v>
      </c>
      <c r="L14" s="592">
        <v>0.109100124328793</v>
      </c>
      <c r="M14" s="436">
        <f t="shared" si="0"/>
        <v>9.6115475744005145</v>
      </c>
      <c r="N14" s="433"/>
      <c r="O14" s="437">
        <f t="shared" si="1"/>
        <v>1.7967286148532491E-2</v>
      </c>
      <c r="P14" s="279"/>
      <c r="Q14" s="643"/>
      <c r="R14" s="645"/>
      <c r="S14" s="642"/>
      <c r="T14" s="642"/>
      <c r="U14" s="642"/>
      <c r="V14" s="642"/>
      <c r="W14" s="642"/>
      <c r="X14" s="642"/>
      <c r="Y14" s="642"/>
      <c r="Z14" s="642"/>
      <c r="AA14" s="642"/>
      <c r="AB14" s="642"/>
    </row>
    <row r="15" spans="1:28" ht="18" customHeight="1" x14ac:dyDescent="0.2">
      <c r="A15" s="552" t="s">
        <v>12</v>
      </c>
      <c r="B15" s="388"/>
      <c r="C15" s="553">
        <v>290.44415997352667</v>
      </c>
      <c r="D15" s="553">
        <v>23.312716281963773</v>
      </c>
      <c r="E15" s="553">
        <v>6.9392259830759988</v>
      </c>
      <c r="F15" s="553">
        <v>24.780429066450893</v>
      </c>
      <c r="G15" s="554">
        <v>345.47653130501732</v>
      </c>
      <c r="H15" s="428"/>
      <c r="I15" s="591">
        <v>269.17404813403726</v>
      </c>
      <c r="J15" s="591">
        <v>15.467066403552217</v>
      </c>
      <c r="K15" s="591">
        <v>7.301778766092001</v>
      </c>
      <c r="L15" s="591">
        <v>17.320760335805684</v>
      </c>
      <c r="M15" s="554">
        <f>+SUM(I15:L15)</f>
        <v>309.26365363948719</v>
      </c>
      <c r="N15" s="433"/>
      <c r="O15" s="555">
        <f>+G15/M15-1</f>
        <v>0.11709386874069572</v>
      </c>
      <c r="P15" s="279"/>
      <c r="Q15" s="643"/>
      <c r="R15" s="643"/>
      <c r="S15" s="642"/>
      <c r="T15" s="642"/>
      <c r="U15" s="642"/>
      <c r="V15" s="642"/>
      <c r="W15" s="642"/>
      <c r="X15" s="642"/>
      <c r="Y15" s="642"/>
      <c r="Z15" s="642"/>
      <c r="AA15" s="642"/>
      <c r="AB15" s="642"/>
    </row>
    <row r="16" spans="1:28" ht="18" customHeight="1" thickBot="1" x14ac:dyDescent="0.25">
      <c r="A16" s="439" t="s">
        <v>68</v>
      </c>
      <c r="B16" s="439"/>
      <c r="C16" s="440">
        <v>668.60861929736961</v>
      </c>
      <c r="D16" s="440">
        <v>45.605981771808786</v>
      </c>
      <c r="E16" s="440">
        <v>79.030585267746005</v>
      </c>
      <c r="F16" s="440">
        <v>61.223877887512465</v>
      </c>
      <c r="G16" s="624">
        <v>854.46906422443681</v>
      </c>
      <c r="H16" s="428"/>
      <c r="I16" s="440">
        <v>645.55496982022714</v>
      </c>
      <c r="J16" s="440">
        <v>33.261816958315215</v>
      </c>
      <c r="K16" s="440">
        <v>79.569529277795013</v>
      </c>
      <c r="L16" s="440">
        <v>49.522272351012717</v>
      </c>
      <c r="M16" s="440">
        <f>+SUM(I16:L16)</f>
        <v>807.90858840735007</v>
      </c>
      <c r="N16" s="433"/>
      <c r="O16" s="441">
        <f>+G16/M16-1</f>
        <v>5.7630871221300506E-2</v>
      </c>
      <c r="P16" s="279"/>
      <c r="Q16" s="643"/>
      <c r="R16" s="645"/>
      <c r="S16" s="642"/>
      <c r="T16" s="642"/>
      <c r="U16" s="642"/>
      <c r="V16" s="642"/>
      <c r="W16" s="642"/>
      <c r="X16" s="642"/>
      <c r="Y16" s="642"/>
      <c r="Z16" s="642"/>
      <c r="AA16" s="642"/>
      <c r="AB16" s="642"/>
    </row>
    <row r="17" spans="1:28" ht="9.9499999999999993" customHeight="1" x14ac:dyDescent="0.2">
      <c r="A17" s="282"/>
      <c r="B17" s="282"/>
      <c r="C17" s="283"/>
      <c r="D17" s="283"/>
      <c r="E17" s="283"/>
      <c r="F17" s="283"/>
      <c r="G17" s="283"/>
      <c r="H17" s="283"/>
      <c r="I17" s="283"/>
      <c r="J17" s="283"/>
      <c r="K17" s="283"/>
      <c r="L17" s="283"/>
      <c r="M17" s="283"/>
      <c r="N17" s="283"/>
      <c r="O17" s="283"/>
      <c r="P17" s="279" t="s">
        <v>60</v>
      </c>
      <c r="Q17" s="643"/>
      <c r="R17" s="645"/>
      <c r="S17" s="642"/>
      <c r="T17" s="642"/>
      <c r="U17" s="642"/>
      <c r="V17" s="642"/>
      <c r="W17" s="642"/>
      <c r="X17" s="642"/>
      <c r="Y17" s="642"/>
      <c r="Z17" s="642"/>
      <c r="AA17" s="642"/>
      <c r="AB17" s="642"/>
    </row>
    <row r="18" spans="1:28" ht="15" customHeight="1" x14ac:dyDescent="0.2">
      <c r="A18" s="449" t="s">
        <v>155</v>
      </c>
      <c r="B18" s="282"/>
      <c r="C18" s="283"/>
      <c r="D18" s="283"/>
      <c r="E18" s="283"/>
      <c r="F18" s="283"/>
      <c r="G18" s="283"/>
      <c r="H18" s="283"/>
      <c r="I18" s="283"/>
      <c r="J18" s="283"/>
      <c r="K18" s="283"/>
      <c r="L18" s="283"/>
      <c r="M18" s="283"/>
      <c r="N18" s="283"/>
      <c r="O18" s="283"/>
      <c r="P18" s="279"/>
      <c r="Q18" s="643"/>
      <c r="R18" s="645"/>
      <c r="S18" s="642"/>
      <c r="T18" s="642"/>
      <c r="U18" s="642"/>
      <c r="V18" s="642"/>
      <c r="W18" s="642"/>
      <c r="X18" s="642"/>
      <c r="Y18" s="642"/>
      <c r="Z18" s="642"/>
      <c r="AA18" s="642"/>
      <c r="AB18" s="642"/>
    </row>
    <row r="19" spans="1:28" ht="15" customHeight="1" x14ac:dyDescent="0.2">
      <c r="A19" s="449" t="s">
        <v>156</v>
      </c>
      <c r="B19" s="282"/>
      <c r="C19" s="283"/>
      <c r="D19" s="283"/>
      <c r="E19" s="283"/>
      <c r="F19" s="283"/>
      <c r="G19" s="283"/>
      <c r="H19" s="283"/>
      <c r="I19" s="283"/>
      <c r="J19" s="283"/>
      <c r="K19" s="283"/>
      <c r="L19" s="283"/>
      <c r="M19" s="283"/>
      <c r="N19" s="283"/>
      <c r="O19" s="283"/>
      <c r="P19" s="279"/>
      <c r="Q19" s="643"/>
      <c r="R19" s="645"/>
      <c r="S19" s="642"/>
      <c r="T19" s="642"/>
      <c r="U19" s="642"/>
      <c r="V19" s="642"/>
      <c r="W19" s="642"/>
      <c r="X19" s="642"/>
      <c r="Y19" s="642"/>
      <c r="Z19" s="642"/>
      <c r="AA19" s="642"/>
      <c r="AB19" s="642"/>
    </row>
    <row r="20" spans="1:28" ht="17.25" customHeight="1" x14ac:dyDescent="0.2">
      <c r="Q20" s="642"/>
      <c r="R20" s="646"/>
      <c r="S20" s="642"/>
      <c r="T20" s="642"/>
      <c r="U20" s="642"/>
      <c r="V20" s="642"/>
      <c r="W20" s="642"/>
      <c r="X20" s="642"/>
      <c r="Y20" s="642"/>
      <c r="Z20" s="642"/>
      <c r="AA20" s="642"/>
      <c r="AB20" s="642"/>
    </row>
    <row r="21" spans="1:28" ht="23.25" customHeight="1" thickBot="1" x14ac:dyDescent="0.25">
      <c r="A21" s="426" t="s">
        <v>129</v>
      </c>
      <c r="B21" s="287"/>
      <c r="C21" s="287"/>
      <c r="D21" s="287"/>
      <c r="E21" s="287"/>
      <c r="F21" s="287"/>
      <c r="G21" s="287"/>
      <c r="H21" s="287"/>
      <c r="I21" s="287"/>
      <c r="J21" s="287"/>
      <c r="K21" s="287"/>
      <c r="L21" s="287"/>
      <c r="M21" s="287"/>
      <c r="N21" s="287"/>
      <c r="O21" s="287"/>
      <c r="Q21" s="642"/>
      <c r="R21" s="642"/>
      <c r="S21" s="642"/>
      <c r="T21" s="642"/>
      <c r="U21" s="642"/>
      <c r="V21" s="642"/>
      <c r="W21" s="642"/>
      <c r="X21" s="642"/>
      <c r="Y21" s="642"/>
      <c r="Z21" s="642"/>
      <c r="AA21" s="642"/>
      <c r="AB21" s="642"/>
    </row>
    <row r="22" spans="1:28" ht="18" customHeight="1" x14ac:dyDescent="0.2">
      <c r="A22" s="427"/>
      <c r="B22" s="428"/>
      <c r="C22" s="680" t="str">
        <f>+C5</f>
        <v>3Q 2021</v>
      </c>
      <c r="D22" s="680"/>
      <c r="E22" s="680"/>
      <c r="F22" s="680"/>
      <c r="G22" s="680"/>
      <c r="H22" s="442"/>
      <c r="I22" s="680" t="s">
        <v>225</v>
      </c>
      <c r="J22" s="680"/>
      <c r="K22" s="680"/>
      <c r="L22" s="680"/>
      <c r="M22" s="680"/>
      <c r="N22" s="443"/>
      <c r="O22" s="430" t="str">
        <f>+O5</f>
        <v>YoY</v>
      </c>
      <c r="Q22" s="642"/>
      <c r="R22" s="642"/>
      <c r="S22" s="642"/>
      <c r="T22" s="642"/>
      <c r="U22" s="642"/>
      <c r="V22" s="642"/>
      <c r="W22" s="642"/>
      <c r="X22" s="642"/>
      <c r="Y22" s="642"/>
      <c r="Z22" s="642"/>
      <c r="AA22" s="642"/>
      <c r="AB22" s="642"/>
    </row>
    <row r="23" spans="1:28" ht="18" customHeight="1" x14ac:dyDescent="0.2">
      <c r="A23" s="431"/>
      <c r="B23" s="388"/>
      <c r="C23" s="432" t="s">
        <v>65</v>
      </c>
      <c r="D23" s="682" t="s">
        <v>130</v>
      </c>
      <c r="E23" s="682"/>
      <c r="F23" s="432" t="s">
        <v>66</v>
      </c>
      <c r="G23" s="432" t="s">
        <v>67</v>
      </c>
      <c r="H23" s="223"/>
      <c r="I23" s="432" t="s">
        <v>65</v>
      </c>
      <c r="J23" s="682" t="s">
        <v>131</v>
      </c>
      <c r="K23" s="682"/>
      <c r="L23" s="432" t="s">
        <v>66</v>
      </c>
      <c r="M23" s="432" t="s">
        <v>67</v>
      </c>
      <c r="N23" s="444"/>
      <c r="O23" s="434" t="s">
        <v>78</v>
      </c>
      <c r="P23" s="279"/>
      <c r="Q23" s="643"/>
      <c r="R23" s="644"/>
      <c r="S23" s="647"/>
      <c r="T23" s="642"/>
      <c r="U23" s="642"/>
      <c r="V23" s="642"/>
      <c r="W23" s="642"/>
      <c r="X23" s="642"/>
      <c r="Y23" s="642"/>
      <c r="Z23" s="643"/>
      <c r="AA23" s="644"/>
      <c r="AB23" s="642"/>
    </row>
    <row r="24" spans="1:28" ht="18" customHeight="1" x14ac:dyDescent="0.2">
      <c r="A24" s="448" t="s">
        <v>204</v>
      </c>
      <c r="B24" s="388"/>
      <c r="C24" s="435">
        <v>1748.7493348728372</v>
      </c>
      <c r="D24" s="683">
        <v>147.55826765946699</v>
      </c>
      <c r="E24" s="683"/>
      <c r="F24" s="435">
        <v>213.787300860019</v>
      </c>
      <c r="G24" s="436">
        <f>+SUM(C24:F24)</f>
        <v>2110.094903392323</v>
      </c>
      <c r="H24" s="223"/>
      <c r="I24" s="435">
        <v>1704.141447817859</v>
      </c>
      <c r="J24" s="683">
        <v>120.579169979548</v>
      </c>
      <c r="K24" s="683"/>
      <c r="L24" s="435">
        <v>189.83730182644896</v>
      </c>
      <c r="M24" s="436">
        <v>2014.5579196238559</v>
      </c>
      <c r="N24" s="435"/>
      <c r="O24" s="437">
        <f>+G24/M24-1</f>
        <v>4.7423299592351809E-2</v>
      </c>
      <c r="P24" s="279"/>
      <c r="Q24" s="643"/>
      <c r="R24" s="644"/>
      <c r="S24" s="642"/>
      <c r="T24" s="642"/>
      <c r="U24" s="642"/>
      <c r="V24" s="642"/>
      <c r="W24" s="642"/>
      <c r="X24" s="642"/>
      <c r="Y24" s="642"/>
      <c r="Z24" s="643"/>
      <c r="AA24" s="644"/>
      <c r="AB24" s="642"/>
    </row>
    <row r="25" spans="1:28" s="286" customFormat="1" ht="18" customHeight="1" x14ac:dyDescent="0.2">
      <c r="A25" s="448" t="s">
        <v>201</v>
      </c>
      <c r="B25" s="388"/>
      <c r="C25" s="609">
        <v>229.308909744039</v>
      </c>
      <c r="D25" s="684">
        <v>10.731820999751999</v>
      </c>
      <c r="E25" s="684"/>
      <c r="F25" s="609">
        <v>22.008374928516002</v>
      </c>
      <c r="G25" s="436">
        <f>+SUM(C25:F25)</f>
        <v>262.04910567230701</v>
      </c>
      <c r="H25" s="445"/>
      <c r="I25" s="609">
        <v>195.30594646697546</v>
      </c>
      <c r="J25" s="684">
        <v>7.8071909999919988</v>
      </c>
      <c r="K25" s="684"/>
      <c r="L25" s="609">
        <v>10.773447000002001</v>
      </c>
      <c r="M25" s="436">
        <v>213.88658446696945</v>
      </c>
      <c r="N25" s="435"/>
      <c r="O25" s="437">
        <f t="shared" ref="O25:O31" si="2">+G25/M25-1</f>
        <v>0.22517784986545197</v>
      </c>
      <c r="P25" s="284"/>
      <c r="Q25" s="643"/>
      <c r="R25" s="644"/>
      <c r="S25" s="642"/>
      <c r="T25" s="642"/>
      <c r="U25" s="642"/>
      <c r="V25" s="642"/>
      <c r="W25" s="642"/>
      <c r="X25" s="642"/>
      <c r="Y25" s="642"/>
      <c r="Z25" s="643"/>
      <c r="AA25" s="644"/>
      <c r="AB25" s="642"/>
    </row>
    <row r="26" spans="1:28" s="286" customFormat="1" ht="18" customHeight="1" x14ac:dyDescent="0.2">
      <c r="A26" s="448" t="s">
        <v>244</v>
      </c>
      <c r="B26" s="388"/>
      <c r="C26" s="607">
        <v>194.99600584553801</v>
      </c>
      <c r="D26" s="683">
        <v>10.128835010446</v>
      </c>
      <c r="E26" s="683"/>
      <c r="F26" s="607">
        <v>41.733114721938996</v>
      </c>
      <c r="G26" s="436">
        <f>+SUM(C26:F26)</f>
        <v>246.85795557792301</v>
      </c>
      <c r="H26" s="445"/>
      <c r="I26" s="607">
        <v>147.81340937398397</v>
      </c>
      <c r="J26" s="683">
        <v>6.2649269999720012</v>
      </c>
      <c r="K26" s="683"/>
      <c r="L26" s="607">
        <v>26.373818562436</v>
      </c>
      <c r="M26" s="436">
        <v>180.45215493639199</v>
      </c>
      <c r="N26" s="607"/>
      <c r="O26" s="437">
        <f t="shared" si="2"/>
        <v>0.3679967172735541</v>
      </c>
      <c r="P26" s="284"/>
      <c r="Q26" s="643"/>
      <c r="R26" s="644"/>
      <c r="S26" s="642"/>
      <c r="T26" s="642"/>
      <c r="U26" s="642"/>
      <c r="V26" s="642"/>
      <c r="W26" s="642"/>
      <c r="X26" s="642"/>
      <c r="Y26" s="642"/>
      <c r="Z26" s="643"/>
      <c r="AA26" s="644"/>
      <c r="AB26" s="642"/>
    </row>
    <row r="27" spans="1:28" ht="18" customHeight="1" x14ac:dyDescent="0.2">
      <c r="A27" s="552" t="s">
        <v>220</v>
      </c>
      <c r="B27" s="388"/>
      <c r="C27" s="553">
        <v>2173.0542504624141</v>
      </c>
      <c r="D27" s="685">
        <f>D24+D25+D26</f>
        <v>168.41892366966499</v>
      </c>
      <c r="E27" s="685"/>
      <c r="F27" s="553">
        <v>277.52879051047398</v>
      </c>
      <c r="G27" s="554">
        <f>+SUM(C27:F27)</f>
        <v>2619.0019646425535</v>
      </c>
      <c r="H27" s="223"/>
      <c r="I27" s="553">
        <v>2047.2608036588185</v>
      </c>
      <c r="J27" s="685">
        <v>134.65128797951201</v>
      </c>
      <c r="K27" s="685"/>
      <c r="L27" s="553">
        <v>226.98456738888697</v>
      </c>
      <c r="M27" s="554">
        <v>2408.8966590272175</v>
      </c>
      <c r="N27" s="435"/>
      <c r="O27" s="555">
        <f t="shared" si="2"/>
        <v>8.7220555862359994E-2</v>
      </c>
      <c r="P27" s="279"/>
      <c r="Q27" s="643"/>
      <c r="R27" s="644"/>
      <c r="S27" s="642"/>
      <c r="T27" s="642"/>
      <c r="U27" s="642"/>
      <c r="V27" s="642"/>
      <c r="W27" s="642"/>
      <c r="X27" s="642"/>
      <c r="Y27" s="642"/>
      <c r="Z27" s="643"/>
      <c r="AA27" s="644"/>
      <c r="AB27" s="642"/>
    </row>
    <row r="28" spans="1:28" ht="18" customHeight="1" x14ac:dyDescent="0.2">
      <c r="A28" s="448" t="s">
        <v>161</v>
      </c>
      <c r="B28" s="438"/>
      <c r="C28" s="435">
        <v>408.7182843663569</v>
      </c>
      <c r="D28" s="683">
        <v>81.950259050661003</v>
      </c>
      <c r="E28" s="683"/>
      <c r="F28" s="435">
        <v>56.847695583747999</v>
      </c>
      <c r="G28" s="436">
        <f t="shared" ref="G28:G31" si="3">+SUM(C28:F28)</f>
        <v>547.51623900076584</v>
      </c>
      <c r="H28" s="223"/>
      <c r="I28" s="435">
        <v>295.65438391824802</v>
      </c>
      <c r="J28" s="683">
        <v>39.037966061632005</v>
      </c>
      <c r="K28" s="683"/>
      <c r="L28" s="435">
        <v>26.055877506976</v>
      </c>
      <c r="M28" s="436">
        <v>360.74822748685602</v>
      </c>
      <c r="N28" s="435"/>
      <c r="O28" s="437">
        <f t="shared" si="2"/>
        <v>0.51772398942892872</v>
      </c>
      <c r="P28" s="279"/>
      <c r="Q28" s="643"/>
      <c r="R28" s="644"/>
      <c r="S28" s="642"/>
      <c r="T28" s="642"/>
      <c r="U28" s="642"/>
      <c r="V28" s="642"/>
      <c r="W28" s="642"/>
      <c r="X28" s="642"/>
      <c r="Y28" s="642"/>
      <c r="Z28" s="643"/>
      <c r="AA28" s="644"/>
      <c r="AB28" s="642"/>
    </row>
    <row r="29" spans="1:28" ht="18" customHeight="1" x14ac:dyDescent="0.2">
      <c r="A29" s="448" t="s">
        <v>221</v>
      </c>
      <c r="B29" s="438"/>
      <c r="C29" s="435">
        <v>1218.0372484240002</v>
      </c>
      <c r="D29" s="683">
        <v>104.52829586599999</v>
      </c>
      <c r="E29" s="683"/>
      <c r="F29" s="435">
        <v>172.09301405799999</v>
      </c>
      <c r="G29" s="436">
        <f t="shared" si="3"/>
        <v>1494.658558348</v>
      </c>
      <c r="H29" s="223"/>
      <c r="I29" s="435">
        <v>1051.315001535</v>
      </c>
      <c r="J29" s="683">
        <v>80.038666884000008</v>
      </c>
      <c r="K29" s="683"/>
      <c r="L29" s="435">
        <v>114.70469385300001</v>
      </c>
      <c r="M29" s="436">
        <v>1246.0583622719998</v>
      </c>
      <c r="N29" s="435"/>
      <c r="O29" s="437">
        <f t="shared" si="2"/>
        <v>0.1995092714780351</v>
      </c>
      <c r="P29" s="279"/>
      <c r="Q29" s="643"/>
      <c r="R29" s="644"/>
      <c r="S29" s="642"/>
      <c r="T29" s="642"/>
      <c r="U29" s="642"/>
      <c r="V29" s="642"/>
      <c r="W29" s="642"/>
      <c r="X29" s="642"/>
      <c r="Y29" s="642"/>
      <c r="Z29" s="643"/>
      <c r="AA29" s="644"/>
      <c r="AB29" s="642"/>
    </row>
    <row r="30" spans="1:28" ht="18" customHeight="1" x14ac:dyDescent="0.2">
      <c r="A30" s="448" t="s">
        <v>199</v>
      </c>
      <c r="B30" s="438"/>
      <c r="C30" s="435">
        <v>144.07569700000002</v>
      </c>
      <c r="D30" s="683">
        <v>16.796669000000001</v>
      </c>
      <c r="E30" s="683"/>
      <c r="F30" s="435">
        <v>22.387560999999998</v>
      </c>
      <c r="G30" s="436">
        <f t="shared" si="3"/>
        <v>183.25992700000003</v>
      </c>
      <c r="H30" s="223"/>
      <c r="I30" s="435">
        <v>103.55201200000002</v>
      </c>
      <c r="J30" s="683">
        <v>9.1589950000000009</v>
      </c>
      <c r="K30" s="683"/>
      <c r="L30" s="435">
        <v>14.436767000000001</v>
      </c>
      <c r="M30" s="436">
        <v>127.14777400000003</v>
      </c>
      <c r="N30" s="435"/>
      <c r="O30" s="437">
        <f t="shared" si="2"/>
        <v>0.44131447397576928</v>
      </c>
      <c r="P30" s="279"/>
      <c r="Q30" s="643"/>
      <c r="R30" s="645"/>
      <c r="S30" s="642"/>
      <c r="T30" s="642"/>
      <c r="U30" s="642"/>
      <c r="V30" s="642"/>
      <c r="W30" s="642"/>
      <c r="X30" s="642"/>
      <c r="Y30" s="642"/>
      <c r="Z30" s="643"/>
      <c r="AA30" s="645"/>
      <c r="AB30" s="642"/>
    </row>
    <row r="31" spans="1:28" ht="18" customHeight="1" x14ac:dyDescent="0.2">
      <c r="A31" s="448" t="s">
        <v>203</v>
      </c>
      <c r="B31" s="438"/>
      <c r="C31" s="435">
        <v>41.453854999999997</v>
      </c>
      <c r="D31" s="683">
        <v>3.994828</v>
      </c>
      <c r="E31" s="683"/>
      <c r="F31" s="435">
        <v>1.7092960000000001</v>
      </c>
      <c r="G31" s="436">
        <f t="shared" si="3"/>
        <v>47.157978999999997</v>
      </c>
      <c r="H31" s="223"/>
      <c r="I31" s="592">
        <v>38.224343999999995</v>
      </c>
      <c r="J31" s="683">
        <v>3.1027480000000001</v>
      </c>
      <c r="K31" s="683"/>
      <c r="L31" s="592">
        <v>1.0528329999999999</v>
      </c>
      <c r="M31" s="436">
        <v>42.379924999999993</v>
      </c>
      <c r="N31" s="435"/>
      <c r="O31" s="437">
        <f t="shared" si="2"/>
        <v>0.11274333307574302</v>
      </c>
      <c r="P31" s="279"/>
      <c r="Q31" s="279"/>
      <c r="R31" s="280"/>
    </row>
    <row r="32" spans="1:28" ht="18" customHeight="1" x14ac:dyDescent="0.2">
      <c r="A32" s="552" t="s">
        <v>12</v>
      </c>
      <c r="B32" s="388"/>
      <c r="C32" s="553">
        <v>1812.2850847903569</v>
      </c>
      <c r="D32" s="685">
        <f>SUM(D28:E31)</f>
        <v>207.270051916661</v>
      </c>
      <c r="E32" s="685"/>
      <c r="F32" s="553">
        <v>253.03756664174799</v>
      </c>
      <c r="G32" s="554">
        <f>+SUM(C32:F32)</f>
        <v>2272.592703348766</v>
      </c>
      <c r="H32" s="222"/>
      <c r="I32" s="553">
        <v>1488.745741453248</v>
      </c>
      <c r="J32" s="685">
        <v>131.33837594563201</v>
      </c>
      <c r="K32" s="685"/>
      <c r="L32" s="553">
        <v>156.25017135997601</v>
      </c>
      <c r="M32" s="554">
        <v>1776.334288758856</v>
      </c>
      <c r="N32" s="435"/>
      <c r="O32" s="555">
        <f>+G32/M32-1</f>
        <v>0.27937219797555746</v>
      </c>
      <c r="P32" s="279"/>
      <c r="Q32" s="279"/>
      <c r="R32" s="280"/>
    </row>
    <row r="33" spans="1:24" ht="18" customHeight="1" thickBot="1" x14ac:dyDescent="0.25">
      <c r="A33" s="439" t="str">
        <f t="shared" ref="A33" si="4">+A16</f>
        <v>TOTAL</v>
      </c>
      <c r="B33" s="439"/>
      <c r="C33" s="440">
        <v>3985.339335252771</v>
      </c>
      <c r="D33" s="686">
        <f>+D27+D32</f>
        <v>375.68897558632602</v>
      </c>
      <c r="E33" s="686"/>
      <c r="F33" s="440">
        <v>530.56635715222194</v>
      </c>
      <c r="G33" s="440">
        <f>+G32+G27</f>
        <v>4891.5946679913195</v>
      </c>
      <c r="H33" s="222"/>
      <c r="I33" s="440">
        <v>3536.0065451120663</v>
      </c>
      <c r="J33" s="686">
        <v>265.98966392514399</v>
      </c>
      <c r="K33" s="686"/>
      <c r="L33" s="440">
        <v>383.23473874886298</v>
      </c>
      <c r="M33" s="440">
        <v>4185.2309477860736</v>
      </c>
      <c r="N33" s="440"/>
      <c r="O33" s="441">
        <f>+G33/M33-1</f>
        <v>0.16877532662299122</v>
      </c>
      <c r="P33" s="279"/>
      <c r="Q33" s="279"/>
      <c r="R33" s="280"/>
    </row>
    <row r="34" spans="1:24" ht="11.1" customHeight="1" x14ac:dyDescent="0.2">
      <c r="K34" s="679"/>
      <c r="L34" s="679"/>
      <c r="Q34" s="621"/>
      <c r="R34" s="332"/>
    </row>
    <row r="35" spans="1:24" ht="24.95" customHeight="1" thickBot="1" x14ac:dyDescent="0.25">
      <c r="A35" s="287" t="s">
        <v>71</v>
      </c>
      <c r="B35" s="287"/>
      <c r="C35" s="287"/>
      <c r="D35" s="287"/>
      <c r="E35" s="287"/>
      <c r="F35" s="288"/>
      <c r="G35" s="288"/>
      <c r="H35" s="288"/>
      <c r="I35" s="288"/>
      <c r="J35" s="288"/>
      <c r="K35" s="288"/>
      <c r="L35" s="288"/>
      <c r="M35" s="288"/>
      <c r="N35" s="288"/>
      <c r="O35" s="288"/>
      <c r="U35" s="621"/>
    </row>
    <row r="36" spans="1:24" ht="18" customHeight="1" x14ac:dyDescent="0.25">
      <c r="A36" s="450" t="s">
        <v>72</v>
      </c>
      <c r="C36" s="457" t="s">
        <v>232</v>
      </c>
      <c r="D36" s="457" t="s">
        <v>225</v>
      </c>
      <c r="E36" s="457" t="s">
        <v>78</v>
      </c>
      <c r="K36" s="630"/>
      <c r="Q36" s="626"/>
      <c r="U36" s="621"/>
      <c r="W36" s="332"/>
    </row>
    <row r="37" spans="1:24" ht="18" customHeight="1" x14ac:dyDescent="0.2">
      <c r="A37" s="448" t="s">
        <v>204</v>
      </c>
      <c r="B37" s="289"/>
      <c r="C37" s="446">
        <v>23656.75719855</v>
      </c>
      <c r="D37" s="446">
        <v>22102.603982739998</v>
      </c>
      <c r="E37" s="458">
        <f>+C37/D37-1</f>
        <v>7.031538985287189E-2</v>
      </c>
      <c r="K37" s="630"/>
      <c r="U37" s="621"/>
    </row>
    <row r="38" spans="1:24" ht="18" customHeight="1" x14ac:dyDescent="0.2">
      <c r="A38" s="448" t="s">
        <v>201</v>
      </c>
      <c r="B38" s="289"/>
      <c r="C38" s="446">
        <v>2601.3821339568103</v>
      </c>
      <c r="D38" s="446">
        <v>2449.2417922976451</v>
      </c>
      <c r="E38" s="458">
        <f t="shared" ref="E38:E44" si="5">+C38/D38-1</f>
        <v>6.211732224136246E-2</v>
      </c>
      <c r="K38" s="597"/>
      <c r="R38" s="279"/>
      <c r="U38" s="621"/>
    </row>
    <row r="39" spans="1:24" ht="18" customHeight="1" x14ac:dyDescent="0.2">
      <c r="A39" s="448" t="s">
        <v>244</v>
      </c>
      <c r="B39" s="289"/>
      <c r="C39" s="446">
        <v>2501.8797697679274</v>
      </c>
      <c r="D39" s="446">
        <v>2255.0397506474005</v>
      </c>
      <c r="E39" s="458">
        <f t="shared" ref="E39" si="6">+C39/D39-1</f>
        <v>0.10946149355001911</v>
      </c>
      <c r="K39" s="629"/>
      <c r="U39" s="621"/>
    </row>
    <row r="40" spans="1:24" ht="18" customHeight="1" x14ac:dyDescent="0.2">
      <c r="A40" s="556" t="str">
        <f>+'[3]Vol y Trans T  delta Total'!B39</f>
        <v>Mexico and Central America</v>
      </c>
      <c r="B40" s="289"/>
      <c r="C40" s="557">
        <v>28760.019102274739</v>
      </c>
      <c r="D40" s="557">
        <v>26806.885525685044</v>
      </c>
      <c r="E40" s="558">
        <f t="shared" si="5"/>
        <v>7.2859399303148997E-2</v>
      </c>
      <c r="K40" s="629"/>
      <c r="L40" s="627"/>
      <c r="U40" s="621"/>
      <c r="X40" s="621"/>
    </row>
    <row r="41" spans="1:24" ht="18" customHeight="1" x14ac:dyDescent="0.2">
      <c r="A41" s="448" t="str">
        <f>+'[3]Vol y Trans T  delta Total'!B40</f>
        <v>Colombia</v>
      </c>
      <c r="B41" s="289"/>
      <c r="C41" s="446">
        <v>3631.0978079613133</v>
      </c>
      <c r="D41" s="446">
        <v>3067.5241707817295</v>
      </c>
      <c r="E41" s="458">
        <f t="shared" si="5"/>
        <v>0.18372263943268696</v>
      </c>
      <c r="K41" s="629"/>
      <c r="U41" s="621"/>
    </row>
    <row r="42" spans="1:24" ht="18" customHeight="1" x14ac:dyDescent="0.2">
      <c r="A42" s="448" t="s">
        <v>154</v>
      </c>
      <c r="B42" s="289"/>
      <c r="C42" s="618">
        <v>13321.648407749932</v>
      </c>
      <c r="D42" s="618">
        <v>14751.950049417926</v>
      </c>
      <c r="E42" s="458">
        <f t="shared" si="5"/>
        <v>-9.6956784484531933E-2</v>
      </c>
      <c r="K42" s="630"/>
      <c r="U42" s="621"/>
    </row>
    <row r="43" spans="1:24" ht="18" customHeight="1" x14ac:dyDescent="0.2">
      <c r="A43" s="448" t="str">
        <f>+'[3]Vol y Trans T  delta Total'!B43</f>
        <v>Argentina</v>
      </c>
      <c r="B43" s="289"/>
      <c r="C43" s="446">
        <v>1828.2440293719228</v>
      </c>
      <c r="D43" s="446">
        <v>1354.4845387959522</v>
      </c>
      <c r="E43" s="458">
        <f t="shared" si="5"/>
        <v>0.34977105829285571</v>
      </c>
      <c r="K43" s="630"/>
      <c r="U43" s="621"/>
    </row>
    <row r="44" spans="1:24" ht="18" customHeight="1" x14ac:dyDescent="0.2">
      <c r="A44" s="448" t="str">
        <f>+'[3]Vol y Trans T  delta Total'!B44</f>
        <v>Uruguay</v>
      </c>
      <c r="B44" s="289"/>
      <c r="C44" s="446">
        <v>774.58729148156146</v>
      </c>
      <c r="D44" s="446">
        <v>753.16656128117165</v>
      </c>
      <c r="E44" s="458">
        <f t="shared" si="5"/>
        <v>2.8440893822944124E-2</v>
      </c>
      <c r="K44" s="630"/>
      <c r="U44" s="621"/>
    </row>
    <row r="45" spans="1:24" ht="18" customHeight="1" x14ac:dyDescent="0.2">
      <c r="A45" s="556" t="str">
        <f>+'[3]Vol y Trans T  delta Total'!B45</f>
        <v>South America</v>
      </c>
      <c r="B45" s="289"/>
      <c r="C45" s="557">
        <v>19555.577536564731</v>
      </c>
      <c r="D45" s="557">
        <v>19927.125320276777</v>
      </c>
      <c r="E45" s="558">
        <f>+C45/D45-1</f>
        <v>-1.8645327800190903E-2</v>
      </c>
      <c r="U45" s="621"/>
    </row>
    <row r="46" spans="1:24" ht="18" customHeight="1" thickBot="1" x14ac:dyDescent="0.25">
      <c r="A46" s="439" t="str">
        <f>A33</f>
        <v>TOTAL</v>
      </c>
      <c r="B46" s="281"/>
      <c r="C46" s="447">
        <v>48315.596638839474</v>
      </c>
      <c r="D46" s="447">
        <v>46734.01084596182</v>
      </c>
      <c r="E46" s="441">
        <f>+C46/D46-1</f>
        <v>3.3842286682618683E-2</v>
      </c>
      <c r="G46" s="283"/>
      <c r="U46" s="621"/>
      <c r="X46" s="332"/>
    </row>
    <row r="47" spans="1:24" ht="9.9499999999999993" customHeight="1" x14ac:dyDescent="0.2">
      <c r="C47" s="428"/>
      <c r="D47" s="428"/>
      <c r="E47" s="428"/>
      <c r="F47" s="428"/>
    </row>
    <row r="48" spans="1:24" ht="15" customHeight="1" x14ac:dyDescent="0.2">
      <c r="A48" s="449" t="s">
        <v>222</v>
      </c>
      <c r="C48" s="428"/>
      <c r="D48" s="428"/>
      <c r="E48" s="428"/>
      <c r="F48" s="428"/>
    </row>
    <row r="49" spans="1:1" ht="15" customHeight="1" x14ac:dyDescent="0.2">
      <c r="A49" s="608" t="s">
        <v>246</v>
      </c>
    </row>
    <row r="50" spans="1:1" ht="11.1" customHeight="1" x14ac:dyDescent="0.2">
      <c r="A50" s="451"/>
    </row>
  </sheetData>
  <mergeCells count="30">
    <mergeCell ref="D26:E26"/>
    <mergeCell ref="J26:K26"/>
    <mergeCell ref="J33:K33"/>
    <mergeCell ref="I22:M22"/>
    <mergeCell ref="J27:K27"/>
    <mergeCell ref="J28:K28"/>
    <mergeCell ref="J29:K29"/>
    <mergeCell ref="J30:K30"/>
    <mergeCell ref="J32:K32"/>
    <mergeCell ref="I5:M5"/>
    <mergeCell ref="C5:G5"/>
    <mergeCell ref="J23:K23"/>
    <mergeCell ref="J24:K24"/>
    <mergeCell ref="J25:K25"/>
    <mergeCell ref="K34:L34"/>
    <mergeCell ref="C22:G22"/>
    <mergeCell ref="A1:O1"/>
    <mergeCell ref="A2:O2"/>
    <mergeCell ref="A4:O4"/>
    <mergeCell ref="D23:E23"/>
    <mergeCell ref="D24:E24"/>
    <mergeCell ref="D25:E25"/>
    <mergeCell ref="D27:E27"/>
    <mergeCell ref="D28:E28"/>
    <mergeCell ref="D29:E29"/>
    <mergeCell ref="D30:E30"/>
    <mergeCell ref="D31:E31"/>
    <mergeCell ref="J31:K31"/>
    <mergeCell ref="D32:E32"/>
    <mergeCell ref="D33:E33"/>
  </mergeCells>
  <pageMargins left="0.7" right="0.7" top="0.75" bottom="0.75" header="0.3" footer="0.3"/>
  <pageSetup orientation="portrait" r:id="rId1"/>
  <customProperties>
    <customPr name="EpmWorksheetKeyString_GUID" r:id="rId2"/>
  </customProperties>
  <ignoredErrors>
    <ignoredError sqref="D33 M9" formula="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FF19BADE023B4B8EA1D0FA10B51E5B" ma:contentTypeVersion="13" ma:contentTypeDescription="Create a new document." ma:contentTypeScope="" ma:versionID="250406a8a620eac17baaf2a198333fe0">
  <xsd:schema xmlns:xsd="http://www.w3.org/2001/XMLSchema" xmlns:xs="http://www.w3.org/2001/XMLSchema" xmlns:p="http://schemas.microsoft.com/office/2006/metadata/properties" xmlns:ns3="7be310e5-b569-45c7-bf5c-7e55775c9180" xmlns:ns4="0cfdbde9-a91d-4843-a6a6-e1f918f4c07b" targetNamespace="http://schemas.microsoft.com/office/2006/metadata/properties" ma:root="true" ma:fieldsID="7e62571e35c2f262d0495a6ee27572fb" ns3:_="" ns4:_="">
    <xsd:import namespace="7be310e5-b569-45c7-bf5c-7e55775c9180"/>
    <xsd:import namespace="0cfdbde9-a91d-4843-a6a6-e1f918f4c0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310e5-b569-45c7-bf5c-7e55775c9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fdbde9-a91d-4843-a6a6-e1f918f4c0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96B9EC-093D-4852-B360-79258055DBCF}">
  <ds:schemaRefs>
    <ds:schemaRef ds:uri="7be310e5-b569-45c7-bf5c-7e55775c9180"/>
    <ds:schemaRef ds:uri="http://purl.org/dc/terms/"/>
    <ds:schemaRef ds:uri="http://schemas.openxmlformats.org/package/2006/metadata/core-properties"/>
    <ds:schemaRef ds:uri="http://schemas.microsoft.com/office/2006/documentManagement/types"/>
    <ds:schemaRef ds:uri="0cfdbde9-a91d-4843-a6a6-e1f918f4c07b"/>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F5F37EA-D33D-46CB-88C1-29397D7F4D38}">
  <ds:schemaRefs>
    <ds:schemaRef ds:uri="http://schemas.microsoft.com/sharepoint/v3/contenttype/forms"/>
  </ds:schemaRefs>
</ds:datastoreItem>
</file>

<file path=customXml/itemProps3.xml><?xml version="1.0" encoding="utf-8"?>
<ds:datastoreItem xmlns:ds="http://schemas.openxmlformats.org/officeDocument/2006/customXml" ds:itemID="{C578C0C5-7E47-4D4D-8708-7F4250C2B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310e5-b569-45c7-bf5c-7e55775c9180"/>
    <ds:schemaRef ds:uri="0cfdbde9-a91d-4843-a6a6-e1f918f4c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KOF Summary</vt:lpstr>
      <vt:lpstr>Division Summary</vt:lpstr>
      <vt:lpstr>Consolidated Balance</vt:lpstr>
      <vt:lpstr>FEMCO Comercial</vt:lpstr>
      <vt:lpstr>Consolidated Results KOF</vt:lpstr>
      <vt:lpstr>Division MX - CAM</vt:lpstr>
      <vt:lpstr>SA Division</vt:lpstr>
      <vt:lpstr>Macroeconomics</vt:lpstr>
      <vt:lpstr>Volume Q</vt:lpstr>
      <vt:lpstr>Volume YTD</vt:lpstr>
      <vt:lpstr>'Consolidated Balance'!Área_de_impresión</vt:lpstr>
      <vt:lpstr>'Consolidated Results KOF'!Área_de_impresión</vt:lpstr>
      <vt:lpstr>'Division MX - CAM'!Área_de_impresión</vt:lpstr>
      <vt:lpstr>'FEMCO Comercial'!Área_de_impresión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bryan.carlson@kof.com.mx</dc:creator>
  <cp:lastModifiedBy>Aranzabal Stenner, Marene</cp:lastModifiedBy>
  <cp:lastPrinted>2018-07-20T19:35:30Z</cp:lastPrinted>
  <dcterms:created xsi:type="dcterms:W3CDTF">2011-12-21T23:50:30Z</dcterms:created>
  <dcterms:modified xsi:type="dcterms:W3CDTF">2021-10-27T20:28:59Z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0x01010018FF19BADE023B4B8EA1D0FA10B51E5B</vt:lpwstr>
  </property>
</Properties>
</file>