
<file path=[Content_Types].xml><?xml version="1.0" encoding="utf-8"?>
<Types xmlns="http://schemas.openxmlformats.org/package/2006/content-types">
  <Default Extension="bin" ContentType="application/vnd.openxmlformats-officedocument.spreadsheetml.customProperty"/>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X03144812\Dropbox (Investor Relations)\Investor Relations\Reportes Trimestrales\2019\2Q19\15. Formato PR\Tablas website\"/>
    </mc:Choice>
  </mc:AlternateContent>
  <bookViews>
    <workbookView xWindow="0" yWindow="0" windowWidth="20490" windowHeight="6720" tabRatio="807" activeTab="1"/>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62913" calcMode="manual"/>
</workbook>
</file>

<file path=xl/calcChain.xml><?xml version="1.0" encoding="utf-8"?>
<calcChain xmlns="http://schemas.openxmlformats.org/spreadsheetml/2006/main">
  <c r="F40" i="21" l="1"/>
  <c r="N20" i="31" l="1"/>
  <c r="M13" i="26" l="1"/>
  <c r="M18" i="26"/>
  <c r="M14" i="26"/>
  <c r="K20" i="26"/>
  <c r="K16" i="26"/>
  <c r="K17" i="26"/>
  <c r="M20" i="26"/>
  <c r="M19" i="26"/>
  <c r="K18" i="26"/>
  <c r="M16" i="26"/>
  <c r="M15" i="26"/>
  <c r="K15" i="26"/>
  <c r="M12" i="26"/>
  <c r="K12" i="26" l="1"/>
  <c r="K13" i="26"/>
  <c r="K14" i="26"/>
  <c r="M17" i="26"/>
  <c r="K19" i="26"/>
  <c r="N40" i="31" l="1"/>
  <c r="M36" i="31"/>
  <c r="K36" i="31"/>
  <c r="J5" i="26" l="1"/>
  <c r="C5" i="26"/>
  <c r="M18" i="22"/>
  <c r="M14" i="22"/>
  <c r="M20" i="22"/>
  <c r="M19" i="22"/>
  <c r="K19" i="22"/>
  <c r="K18" i="22"/>
  <c r="M17" i="22"/>
  <c r="K17" i="22"/>
  <c r="M16" i="22"/>
  <c r="K16" i="22"/>
  <c r="M15" i="22"/>
  <c r="K14" i="22"/>
  <c r="M13" i="22"/>
  <c r="K13" i="22"/>
  <c r="M12" i="22"/>
  <c r="K15" i="22"/>
  <c r="N9" i="22"/>
  <c r="N38" i="31"/>
  <c r="N37" i="31"/>
  <c r="K12" i="31"/>
  <c r="K15" i="31"/>
  <c r="M33" i="31"/>
  <c r="M32" i="31"/>
  <c r="N29" i="31"/>
  <c r="N28" i="31"/>
  <c r="N27" i="31"/>
  <c r="N23" i="31"/>
  <c r="N22" i="31"/>
  <c r="N21" i="31"/>
  <c r="M20" i="31"/>
  <c r="K20" i="31"/>
  <c r="M19" i="31"/>
  <c r="N19" i="31"/>
  <c r="M17" i="31"/>
  <c r="K17" i="31"/>
  <c r="M16" i="31"/>
  <c r="M15" i="31"/>
  <c r="K14" i="31"/>
  <c r="M13" i="31"/>
  <c r="N13" i="31"/>
  <c r="M18" i="31"/>
  <c r="N11" i="31"/>
  <c r="N10" i="31"/>
  <c r="N9" i="31"/>
  <c r="N7" i="31"/>
  <c r="J5" i="22"/>
  <c r="M14" i="31" l="1"/>
  <c r="N8" i="31"/>
  <c r="N16" i="31"/>
  <c r="N18" i="31"/>
  <c r="N32" i="31"/>
  <c r="K16" i="31"/>
  <c r="K20" i="22"/>
  <c r="K13" i="31"/>
  <c r="K32" i="31"/>
  <c r="M12" i="31"/>
  <c r="K12" i="22"/>
  <c r="K19" i="31"/>
  <c r="N12" i="31"/>
  <c r="N15" i="31"/>
  <c r="N17" i="31"/>
  <c r="N31" i="31"/>
  <c r="N33" i="31"/>
  <c r="K18" i="31"/>
  <c r="K33" i="31"/>
  <c r="N14" i="31"/>
  <c r="J31" i="36" l="1"/>
  <c r="M29" i="36"/>
  <c r="M25" i="36"/>
  <c r="M30" i="36"/>
  <c r="M26" i="36"/>
  <c r="C31" i="36"/>
  <c r="C31" i="30" l="1"/>
  <c r="F31" i="36"/>
  <c r="I31" i="36"/>
  <c r="M27" i="36"/>
  <c r="M23" i="36"/>
  <c r="M24" i="36"/>
  <c r="M28" i="36"/>
  <c r="M31" i="36"/>
  <c r="L31" i="36"/>
  <c r="E40" i="36"/>
  <c r="E39" i="36"/>
  <c r="C42" i="36"/>
  <c r="E36" i="36"/>
  <c r="D37" i="36"/>
  <c r="C37" i="36"/>
  <c r="A31" i="36"/>
  <c r="A43" i="36" s="1"/>
  <c r="G28" i="36"/>
  <c r="D31" i="36"/>
  <c r="G24" i="36"/>
  <c r="O21" i="36"/>
  <c r="C21" i="36"/>
  <c r="E15" i="36"/>
  <c r="J15" i="36"/>
  <c r="I15" i="36"/>
  <c r="D15" i="36"/>
  <c r="G14" i="36"/>
  <c r="A30" i="36"/>
  <c r="G13" i="36"/>
  <c r="A29" i="36"/>
  <c r="A27" i="36"/>
  <c r="A26" i="36"/>
  <c r="L15" i="36"/>
  <c r="K15" i="36"/>
  <c r="F15" i="36"/>
  <c r="A25" i="36"/>
  <c r="A23" i="36"/>
  <c r="C21" i="30"/>
  <c r="K35" i="31"/>
  <c r="M35" i="31" s="1"/>
  <c r="A28" i="36" l="1"/>
  <c r="A24" i="36"/>
  <c r="O28" i="36"/>
  <c r="M9" i="36"/>
  <c r="G11" i="36"/>
  <c r="M11" i="36"/>
  <c r="G23" i="36"/>
  <c r="G26" i="36"/>
  <c r="G27" i="36"/>
  <c r="G29" i="36"/>
  <c r="G30" i="36"/>
  <c r="O30" i="36" s="1"/>
  <c r="E35" i="36"/>
  <c r="D42" i="36"/>
  <c r="G7" i="36"/>
  <c r="M7" i="36"/>
  <c r="C15" i="36"/>
  <c r="G15" i="36" s="1"/>
  <c r="G25" i="36"/>
  <c r="O25" i="36" s="1"/>
  <c r="E38" i="36"/>
  <c r="G8" i="36"/>
  <c r="M8" i="36"/>
  <c r="G10" i="36"/>
  <c r="M10" i="36"/>
  <c r="G12" i="36"/>
  <c r="M12" i="36"/>
  <c r="M15" i="36"/>
  <c r="C43" i="36"/>
  <c r="E37" i="36"/>
  <c r="G9" i="36"/>
  <c r="O24" i="36"/>
  <c r="M14" i="36"/>
  <c r="O14" i="36" s="1"/>
  <c r="O9" i="36" l="1"/>
  <c r="E42" i="36"/>
  <c r="O27" i="36"/>
  <c r="O26" i="36"/>
  <c r="O23" i="36"/>
  <c r="G31" i="36"/>
  <c r="O31" i="36" s="1"/>
  <c r="O10" i="36"/>
  <c r="D43" i="36"/>
  <c r="E43" i="36" s="1"/>
  <c r="O7" i="36"/>
  <c r="O8" i="36"/>
  <c r="O11" i="36"/>
  <c r="O12" i="36"/>
  <c r="O15" i="36"/>
  <c r="L22" i="21" l="1"/>
  <c r="F22" i="21"/>
  <c r="F17" i="21"/>
  <c r="F9" i="21"/>
  <c r="G9" i="22"/>
  <c r="D39" i="31"/>
  <c r="G16" i="31"/>
  <c r="D36" i="31" l="1"/>
  <c r="F39" i="31"/>
  <c r="F16" i="22"/>
  <c r="F36" i="31"/>
  <c r="F20" i="21"/>
  <c r="G9" i="26"/>
  <c r="G33" i="31" l="1"/>
  <c r="G32" i="31"/>
  <c r="G31" i="31"/>
  <c r="G29" i="31"/>
  <c r="G28" i="31"/>
  <c r="G21" i="31"/>
  <c r="G14" i="31" l="1"/>
  <c r="I44" i="27" l="1"/>
  <c r="L12" i="21" l="1"/>
  <c r="L9" i="21"/>
  <c r="F16" i="21"/>
  <c r="A31" i="30" l="1"/>
  <c r="A43" i="30" s="1"/>
  <c r="O21" i="30"/>
  <c r="M29" i="30"/>
  <c r="F31" i="30"/>
  <c r="L31" i="30"/>
  <c r="D12" i="31"/>
  <c r="C42" i="30" l="1"/>
  <c r="G29" i="30"/>
  <c r="E40" i="30"/>
  <c r="E35" i="30"/>
  <c r="G23" i="30"/>
  <c r="E39" i="30"/>
  <c r="G26" i="30"/>
  <c r="I31" i="30"/>
  <c r="M27" i="30"/>
  <c r="E36" i="30"/>
  <c r="C37" i="30"/>
  <c r="C43" i="30" s="1"/>
  <c r="M26" i="30"/>
  <c r="M23" i="30"/>
  <c r="O23" i="30" s="1"/>
  <c r="E15" i="30"/>
  <c r="D37" i="30"/>
  <c r="E37" i="30" s="1"/>
  <c r="G30" i="30"/>
  <c r="G28" i="30"/>
  <c r="G25" i="30"/>
  <c r="G24" i="30"/>
  <c r="D42" i="30"/>
  <c r="E38" i="30"/>
  <c r="M30" i="30"/>
  <c r="M28" i="30"/>
  <c r="G27" i="30"/>
  <c r="M25" i="30"/>
  <c r="M24" i="30"/>
  <c r="J31" i="30"/>
  <c r="D31" i="30"/>
  <c r="F33" i="31"/>
  <c r="F32" i="31"/>
  <c r="F20" i="31"/>
  <c r="F19" i="31"/>
  <c r="F18" i="31"/>
  <c r="F17" i="31"/>
  <c r="F16" i="31"/>
  <c r="F15" i="31"/>
  <c r="F14" i="31"/>
  <c r="F13" i="31"/>
  <c r="F12" i="31"/>
  <c r="D33" i="31"/>
  <c r="D32" i="31"/>
  <c r="D20" i="31"/>
  <c r="D19" i="31"/>
  <c r="D18" i="31"/>
  <c r="D17" i="31"/>
  <c r="D16" i="31"/>
  <c r="D15" i="31"/>
  <c r="D14" i="31"/>
  <c r="D13" i="31"/>
  <c r="G39" i="31"/>
  <c r="G7" i="31"/>
  <c r="J15" i="30"/>
  <c r="E42" i="30" l="1"/>
  <c r="O26" i="30"/>
  <c r="M31" i="30"/>
  <c r="G31" i="30"/>
  <c r="O25" i="30"/>
  <c r="O24" i="30"/>
  <c r="O27" i="30"/>
  <c r="O28" i="30"/>
  <c r="O30" i="30"/>
  <c r="D43" i="30"/>
  <c r="E43" i="30" s="1"/>
  <c r="I15" i="30"/>
  <c r="M12" i="30"/>
  <c r="M10" i="30"/>
  <c r="L15" i="30"/>
  <c r="M11" i="30"/>
  <c r="M14" i="30"/>
  <c r="M8" i="30"/>
  <c r="M7" i="30"/>
  <c r="K15" i="30"/>
  <c r="M9" i="30"/>
  <c r="O31" i="30" l="1"/>
  <c r="M15" i="30"/>
  <c r="F15" i="30"/>
  <c r="D15" i="30"/>
  <c r="G14" i="30"/>
  <c r="O14" i="30" s="1"/>
  <c r="G8" i="30" l="1"/>
  <c r="O8" i="30" s="1"/>
  <c r="G12" i="30"/>
  <c r="O12" i="30" s="1"/>
  <c r="G7" i="30"/>
  <c r="G11" i="30"/>
  <c r="G9" i="30"/>
  <c r="O9" i="30" s="1"/>
  <c r="C15" i="30"/>
  <c r="G15" i="30" s="1"/>
  <c r="O15" i="30" s="1"/>
  <c r="G13" i="30"/>
  <c r="G10" i="30"/>
  <c r="O7" i="30" l="1"/>
  <c r="O10" i="30"/>
  <c r="O11" i="30"/>
  <c r="K6" i="21" l="1"/>
  <c r="E6" i="26"/>
  <c r="C6" i="26"/>
  <c r="L17" i="21" l="1"/>
  <c r="F12" i="26"/>
  <c r="D12" i="26"/>
  <c r="F12" i="22"/>
  <c r="D12" i="22"/>
  <c r="F13" i="26" l="1"/>
  <c r="F15" i="26"/>
  <c r="F17" i="26"/>
  <c r="F19" i="26"/>
  <c r="D14" i="22"/>
  <c r="D16" i="22"/>
  <c r="D18" i="22"/>
  <c r="D20" i="22"/>
  <c r="F14" i="22"/>
  <c r="F18" i="22"/>
  <c r="F20" i="22"/>
  <c r="D14" i="26"/>
  <c r="D16" i="26"/>
  <c r="D18" i="26"/>
  <c r="D20" i="26"/>
  <c r="D13" i="22"/>
  <c r="D15" i="22"/>
  <c r="D17" i="22"/>
  <c r="D19" i="22"/>
  <c r="F14" i="26"/>
  <c r="F16" i="26"/>
  <c r="F18" i="26"/>
  <c r="F20" i="26"/>
  <c r="F13" i="22"/>
  <c r="F15" i="22"/>
  <c r="F17" i="22"/>
  <c r="F19" i="22"/>
  <c r="D13" i="26"/>
  <c r="D15" i="26"/>
  <c r="D17" i="26"/>
  <c r="D19" i="26"/>
  <c r="F13" i="21" l="1"/>
  <c r="D35" i="31" l="1"/>
  <c r="F35" i="31" s="1"/>
  <c r="G40" i="31" l="1"/>
  <c r="G38" i="31"/>
  <c r="G37" i="31"/>
  <c r="G27" i="31"/>
  <c r="G23" i="31"/>
  <c r="G22" i="31"/>
  <c r="G18" i="31"/>
  <c r="G17" i="31"/>
  <c r="G15" i="31"/>
  <c r="G13" i="31"/>
  <c r="G11" i="31"/>
  <c r="G10" i="31"/>
  <c r="G9" i="31"/>
  <c r="G8" i="31"/>
  <c r="A30" i="30"/>
  <c r="A29" i="30"/>
  <c r="A28" i="30"/>
  <c r="A27" i="30"/>
  <c r="A26" i="30"/>
  <c r="A25" i="30"/>
  <c r="A24" i="30"/>
  <c r="A23" i="30"/>
  <c r="A42" i="27"/>
  <c r="A44" i="27"/>
  <c r="A39" i="27"/>
  <c r="A38" i="27"/>
  <c r="A37" i="27"/>
  <c r="A41" i="27"/>
  <c r="A40" i="27"/>
  <c r="A43" i="27"/>
  <c r="A36" i="27"/>
  <c r="N6" i="26"/>
  <c r="M6" i="26"/>
  <c r="L6" i="26"/>
  <c r="K6" i="26"/>
  <c r="J6" i="26"/>
  <c r="N6" i="22"/>
  <c r="M6" i="22"/>
  <c r="L6" i="22"/>
  <c r="K6" i="22"/>
  <c r="J6" i="22"/>
  <c r="S34" i="8"/>
  <c r="R34" i="8"/>
  <c r="P34" i="8"/>
  <c r="P7" i="8"/>
  <c r="E6" i="8"/>
  <c r="L6" i="8" s="1"/>
  <c r="C6" i="8"/>
  <c r="J6" i="8" s="1"/>
  <c r="J5" i="8"/>
  <c r="C5" i="8"/>
  <c r="F12" i="21"/>
  <c r="F10" i="21"/>
  <c r="C11" i="23"/>
  <c r="G12" i="31" l="1"/>
  <c r="L19" i="21"/>
  <c r="L21" i="21"/>
  <c r="F11" i="21"/>
  <c r="F15" i="21"/>
  <c r="L20" i="21"/>
  <c r="L8" i="21"/>
  <c r="L11" i="21"/>
  <c r="L16" i="21"/>
  <c r="F19" i="21"/>
  <c r="L14" i="21"/>
  <c r="F21" i="21"/>
  <c r="J39" i="31" l="1"/>
  <c r="L39" i="31"/>
  <c r="M39" i="31" s="1"/>
  <c r="N39" i="31" l="1"/>
  <c r="K39" i="31"/>
</calcChain>
</file>

<file path=xl/sharedStrings.xml><?xml version="1.0" encoding="utf-8"?>
<sst xmlns="http://schemas.openxmlformats.org/spreadsheetml/2006/main" count="487" uniqueCount="251">
  <si>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</si>
  <si>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</si>
  <si>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</si>
  <si>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</si>
  <si>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</si>
  <si>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</si>
  <si>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</si>
  <si>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</si>
  <si>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</si>
  <si>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</si>
  <si>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</si>
  <si>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</si>
  <si>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</si>
  <si>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</si>
  <si>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</si>
  <si>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</si>
  <si>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</si>
  <si>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</si>
  <si>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</si>
  <si>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</si>
  <si>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</si>
  <si>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</si>
  <si>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</si>
  <si>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</si>
  <si>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</si>
  <si>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</si>
  <si>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</si>
  <si>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</si>
  <si>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</si>
  <si>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</si>
  <si>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</si>
  <si>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</si>
  <si>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</si>
  <si>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</si>
  <si>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</si>
  <si>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</si>
  <si>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</si>
  <si>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</si>
  <si>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</si>
  <si>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</si>
  <si>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</si>
  <si>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</si>
  <si>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</si>
  <si>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</si>
  <si>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</si>
  <si>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</si>
  <si>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</si>
  <si>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</si>
  <si>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</si>
  <si>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</si>
  <si>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</si>
  <si>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</si>
  <si>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</si>
  <si>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</si>
  <si>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FY 2018</t>
  </si>
  <si>
    <t>Δ%</t>
  </si>
  <si>
    <t>Total Revenues</t>
  </si>
  <si>
    <t xml:space="preserve">Gross Profit </t>
  </si>
  <si>
    <t>Operating Income</t>
  </si>
  <si>
    <t>Consolidated</t>
  </si>
  <si>
    <t xml:space="preserve"> </t>
  </si>
  <si>
    <t>Coca- Cola FEMSA</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</si>
  <si>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</si>
  <si>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</si>
  <si>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</si>
  <si>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</si>
  <si>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</si>
  <si>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</si>
  <si>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</si>
  <si>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</si>
  <si>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</si>
  <si>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</si>
  <si>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</si>
  <si>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</si>
  <si>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</si>
  <si>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</si>
  <si>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</si>
  <si>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</si>
  <si>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r>
      <t xml:space="preserve">As Reported </t>
    </r>
    <r>
      <rPr>
        <b/>
        <vertAlign val="superscript"/>
        <sz val="10"/>
        <color theme="0"/>
        <rFont val="Calibri"/>
        <family val="2"/>
        <scheme val="minor"/>
      </rPr>
      <t>(1)</t>
    </r>
  </si>
  <si>
    <r>
      <t>Comparable</t>
    </r>
    <r>
      <rPr>
        <b/>
        <vertAlign val="superscript"/>
        <sz val="10"/>
        <color theme="0"/>
        <rFont val="Calibri"/>
        <family val="2"/>
        <scheme val="minor"/>
      </rPr>
      <t xml:space="preserve"> (2)</t>
    </r>
  </si>
  <si>
    <r>
      <t xml:space="preserve">Operating cash flow </t>
    </r>
    <r>
      <rPr>
        <vertAlign val="superscript"/>
        <sz val="10"/>
        <rFont val="Calibri"/>
        <family val="2"/>
        <scheme val="minor"/>
      </rPr>
      <t>(3)</t>
    </r>
  </si>
  <si>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</si>
  <si>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</si>
  <si>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</si>
  <si>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fourht quarter of 2018 and 20,044 for the same period of the previous year</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</si>
  <si>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</si>
  <si>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</si>
  <si>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</si>
  <si>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</si>
  <si>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</si>
  <si>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</si>
  <si>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4,491 million for the fourth quarter of 2018 and Ps.  3,913 million for the same period of the previous year.</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</si>
  <si>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</si>
  <si>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</si>
  <si>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</si>
  <si>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</si>
  <si>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</si>
  <si>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</si>
  <si>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</si>
  <si>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</si>
  <si>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</si>
  <si>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</si>
  <si>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</si>
  <si>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</si>
  <si>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</si>
  <si>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</si>
  <si>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</si>
  <si>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</si>
  <si>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</si>
  <si>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</si>
  <si>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</si>
  <si>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</si>
  <si>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</si>
  <si>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 xml:space="preserve"> Dec-18</t>
  </si>
  <si>
    <t>LTM 2019</t>
  </si>
  <si>
    <t>LTM</t>
  </si>
  <si>
    <t>Mar-19</t>
  </si>
  <si>
    <t>Mar-18</t>
  </si>
  <si>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</si>
  <si>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</si>
  <si>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</si>
  <si>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</si>
  <si>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</si>
  <si>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</si>
  <si>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</si>
  <si>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</si>
  <si>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</si>
  <si>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</si>
  <si>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</si>
  <si>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</si>
  <si>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</si>
  <si>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</si>
  <si>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</si>
  <si>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</si>
  <si>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</si>
  <si>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t>-</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</si>
  <si>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</si>
  <si>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</si>
  <si>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</si>
  <si>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</si>
  <si>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</si>
  <si>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</si>
  <si>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</si>
  <si>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</si>
  <si>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</si>
  <si>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</si>
  <si>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</si>
  <si>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</si>
  <si>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</si>
  <si>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</si>
  <si>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r>
      <t xml:space="preserve">Non Operative equity method (gain) loss in associates </t>
    </r>
    <r>
      <rPr>
        <vertAlign val="superscript"/>
        <sz val="8"/>
        <color indexed="8"/>
        <rFont val="Calibri"/>
        <family val="2"/>
        <scheme val="minor"/>
      </rPr>
      <t>(5)</t>
    </r>
  </si>
  <si>
    <r>
      <t xml:space="preserve">Operating income </t>
    </r>
    <r>
      <rPr>
        <vertAlign val="superscript"/>
        <sz val="8"/>
        <color indexed="8"/>
        <rFont val="Calibri"/>
        <family val="2"/>
        <scheme val="minor"/>
      </rPr>
      <t>(6)</t>
    </r>
  </si>
  <si>
    <r>
      <t xml:space="preserve">Operating cash flow </t>
    </r>
    <r>
      <rPr>
        <b/>
        <vertAlign val="superscript"/>
        <sz val="8"/>
        <color indexed="8"/>
        <rFont val="Calibri"/>
        <family val="2"/>
        <scheme val="minor"/>
      </rPr>
      <t>(6)(7)</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</si>
  <si>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</si>
  <si>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</si>
  <si>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</si>
  <si>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(1)</t>
    </r>
    <r>
      <rPr>
        <i/>
        <sz val="12"/>
        <rFont val="Calibri"/>
        <family val="2"/>
        <scheme val="minor"/>
      </rPr>
      <t xml:space="preserve"> After giving effect to cross- currency swaps.</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</si>
  <si>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</si>
  <si>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</si>
  <si>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</si>
  <si>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</si>
  <si>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</si>
  <si>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</si>
  <si>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</si>
  <si>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</si>
  <si>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</si>
  <si>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</si>
  <si>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</si>
  <si>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</si>
  <si>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</si>
  <si>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</si>
  <si>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</si>
  <si>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</si>
  <si>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</si>
  <si>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t xml:space="preserve"> -</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</si>
  <si>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</si>
  <si>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r>
      <t xml:space="preserve">As Reported </t>
    </r>
    <r>
      <rPr>
        <b/>
        <vertAlign val="superscript"/>
        <sz val="10"/>
        <color theme="1"/>
        <rFont val="Calibri"/>
        <family val="2"/>
        <scheme val="minor"/>
      </rPr>
      <t>(2)</t>
    </r>
  </si>
  <si>
    <r>
      <t xml:space="preserve">Comparable </t>
    </r>
    <r>
      <rPr>
        <b/>
        <vertAlign val="superscript"/>
        <sz val="10"/>
        <color theme="1"/>
        <rFont val="Calibri"/>
        <family val="2"/>
        <scheme val="minor"/>
      </rPr>
      <t>(3)</t>
    </r>
  </si>
  <si>
    <t>Colombia</t>
  </si>
  <si>
    <t>Current Assets</t>
  </si>
  <si>
    <t>Intangible assets and other assets</t>
  </si>
  <si>
    <t>Current Liabilities</t>
  </si>
  <si>
    <t>Non-Current Assets</t>
  </si>
  <si>
    <t>Non-Current Liabilities</t>
  </si>
  <si>
    <r>
      <t xml:space="preserve">2018 </t>
    </r>
    <r>
      <rPr>
        <b/>
        <vertAlign val="superscript"/>
        <sz val="8"/>
        <color rgb="FFC00000"/>
        <rFont val="Calibri"/>
        <family val="2"/>
        <scheme val="minor"/>
      </rPr>
      <t>(4)</t>
    </r>
  </si>
  <si>
    <r>
      <t xml:space="preserve">Δ% Comparable </t>
    </r>
    <r>
      <rPr>
        <b/>
        <vertAlign val="superscript"/>
        <sz val="8"/>
        <color rgb="FFC00000"/>
        <rFont val="Calibri"/>
        <family val="2"/>
        <scheme val="minor"/>
      </rPr>
      <t>(8)</t>
    </r>
  </si>
  <si>
    <r>
      <t xml:space="preserve">Operating income </t>
    </r>
    <r>
      <rPr>
        <b/>
        <vertAlign val="superscript"/>
        <sz val="8"/>
        <color indexed="8"/>
        <rFont val="Calibri"/>
        <family val="2"/>
        <scheme val="minor"/>
      </rPr>
      <t>(6)</t>
    </r>
  </si>
  <si>
    <r>
      <rPr>
        <b/>
        <sz val="10"/>
        <color indexed="8"/>
        <rFont val="Calibri"/>
        <family val="2"/>
        <scheme val="minor"/>
      </rPr>
      <t>Operating income</t>
    </r>
    <r>
      <rPr>
        <b/>
        <vertAlign val="superscript"/>
        <sz val="10"/>
        <color indexed="8"/>
        <rFont val="Calibri"/>
        <family val="2"/>
        <scheme val="minor"/>
      </rPr>
      <t xml:space="preserve"> (4)</t>
    </r>
  </si>
  <si>
    <t>2Q19</t>
  </si>
  <si>
    <t xml:space="preserve">CONSOLIDATED FIRST SIX MONTHS RESULTS </t>
  </si>
  <si>
    <t>2Q 2019</t>
  </si>
  <si>
    <t>2Q 2018</t>
  </si>
  <si>
    <t>YTD 19</t>
  </si>
  <si>
    <t>YTD 18</t>
  </si>
  <si>
    <t>YTD 2019</t>
  </si>
  <si>
    <t>YTD 2018</t>
  </si>
  <si>
    <t xml:space="preserve"> Jun-19</t>
  </si>
  <si>
    <t xml:space="preserve">        June 30, 2019</t>
  </si>
  <si>
    <t>For the Second Quarter of:</t>
  </si>
  <si>
    <t>For the First Six Months of:</t>
  </si>
  <si>
    <t>2Q18</t>
  </si>
  <si>
    <t>YTD</t>
  </si>
  <si>
    <t>Jun-19</t>
  </si>
  <si>
    <t>Jun-18</t>
  </si>
  <si>
    <t>Closing Exchange Rate                                  
       (Local Currency per USD)</t>
  </si>
  <si>
    <r>
      <t xml:space="preserve">2Q 2018 </t>
    </r>
    <r>
      <rPr>
        <b/>
        <vertAlign val="superscript"/>
        <sz val="12"/>
        <color rgb="FF393943"/>
        <rFont val="Calibri"/>
        <family val="2"/>
        <scheme val="minor"/>
      </rPr>
      <t>(3)</t>
    </r>
  </si>
  <si>
    <t>YTD - VOLUME, TRANSACTIONS &amp; REVENUES</t>
  </si>
  <si>
    <r>
      <t xml:space="preserve">YTD 2018 </t>
    </r>
    <r>
      <rPr>
        <b/>
        <vertAlign val="superscript"/>
        <sz val="12"/>
        <color rgb="FF393943"/>
        <rFont val="Calibri"/>
        <family val="2"/>
        <scheme val="minor"/>
      </rPr>
      <t>(3)</t>
    </r>
  </si>
  <si>
    <r>
      <rPr>
        <i/>
        <vertAlign val="superscript"/>
        <sz val="10"/>
        <color theme="1"/>
        <rFont val="Calibri"/>
        <family val="2"/>
        <scheme val="minor"/>
      </rPr>
      <t>(3)</t>
    </r>
    <r>
      <rPr>
        <i/>
        <sz val="10"/>
        <color theme="1"/>
        <rFont val="Calibri"/>
        <family val="2"/>
        <scheme val="minor"/>
      </rPr>
      <t xml:space="preserve"> Volume, transactions and revenues for 2Q 2018 are re-presented excluding the Philippines.</t>
    </r>
  </si>
  <si>
    <r>
      <rPr>
        <i/>
        <vertAlign val="superscript"/>
        <sz val="10"/>
        <color theme="1"/>
        <rFont val="Calibri"/>
        <family val="2"/>
        <scheme val="minor"/>
      </rPr>
      <t>(4)</t>
    </r>
    <r>
      <rPr>
        <i/>
        <sz val="10"/>
        <color theme="1"/>
        <rFont val="Calibri"/>
        <family val="2"/>
        <scheme val="minor"/>
      </rPr>
      <t xml:space="preserve"> Brazil includes beer revenues of Ps.3,253.3 million for the second quarter of 2019 and Ps. 2,842.6 million for the same period of the previous year. </t>
    </r>
  </si>
  <si>
    <t>Δ%
 Reported</t>
  </si>
  <si>
    <r>
      <t xml:space="preserve">Δ%
 Comparable </t>
    </r>
    <r>
      <rPr>
        <b/>
        <vertAlign val="superscript"/>
        <sz val="8"/>
        <color rgb="FFC00000"/>
        <rFont val="Calibri"/>
        <family val="2"/>
        <scheme val="minor"/>
      </rPr>
      <t>(6)</t>
    </r>
  </si>
  <si>
    <r>
      <t xml:space="preserve">Δ% 
Comparable </t>
    </r>
    <r>
      <rPr>
        <b/>
        <vertAlign val="superscript"/>
        <sz val="8"/>
        <color rgb="FFC00000"/>
        <rFont val="Calibri"/>
        <family val="2"/>
        <scheme val="minor"/>
      </rPr>
      <t>(6)</t>
    </r>
  </si>
  <si>
    <t>FINANCIAL SUMMARY FOR THE SECOND QUARTER AND FIRST SIX MONTHS OF 2019</t>
  </si>
  <si>
    <t xml:space="preserve">CONSOLIDATED SECOND QUARTER RESULTS </t>
  </si>
  <si>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</si>
  <si>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</si>
  <si>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</si>
  <si>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</si>
  <si>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</si>
  <si>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</si>
  <si>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</si>
  <si>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</si>
  <si>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</si>
  <si>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</si>
  <si>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</si>
  <si>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</si>
  <si>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</si>
  <si>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</si>
  <si>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</si>
  <si>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</si>
  <si>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</si>
  <si>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</si>
  <si>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</si>
  <si>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</si>
  <si>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</si>
  <si>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</si>
  <si>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</si>
  <si>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</si>
  <si>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</si>
  <si>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</si>
  <si>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</si>
  <si>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</si>
  <si>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</si>
  <si>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</si>
  <si>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</si>
  <si>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</si>
  <si>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r>
      <rPr>
        <i/>
        <vertAlign val="superscript"/>
        <sz val="10"/>
        <color theme="1"/>
        <rFont val="Calibri"/>
        <family val="2"/>
        <scheme val="minor"/>
      </rPr>
      <t>(3)</t>
    </r>
    <r>
      <rPr>
        <i/>
        <sz val="10"/>
        <color theme="1"/>
        <rFont val="Calibri"/>
        <family val="2"/>
        <scheme val="minor"/>
      </rPr>
      <t xml:space="preserve"> Volume, transactions and revenues for Year to date are re-presented excluding the Philippines.</t>
    </r>
  </si>
  <si>
    <r>
      <rPr>
        <i/>
        <vertAlign val="superscript"/>
        <sz val="10"/>
        <color theme="1"/>
        <rFont val="Calibri"/>
        <family val="2"/>
        <scheme val="minor"/>
      </rPr>
      <t>(4)</t>
    </r>
    <r>
      <rPr>
        <i/>
        <sz val="10"/>
        <color theme="1"/>
        <rFont val="Calibri"/>
        <family val="2"/>
        <scheme val="minor"/>
      </rPr>
      <t xml:space="preserve"> Brazil includes beer revenues of Ps. 7,419.9 million for the first six months of 2019 and Ps. 6,429.1 million for the same period of the previous year. </t>
    </r>
  </si>
  <si>
    <t>Central America</t>
  </si>
  <si>
    <t>Mexico and Central America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</si>
</sst>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s>
  <fonts count="104"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b/>
      <vertAlign val="superscript"/>
      <sz val="12"/>
      <color rgb="FF393943"/>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639">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5" fillId="2" borderId="0" xfId="0" applyFont="1" applyFill="1" applyAlignment="1">
      <alignment vertical="center" wrapText="1" shrinkToFit="1"/>
    </xf>
    <xf numFmtId="0" fontId="20" fillId="8" borderId="0" xfId="0" applyFont="1" applyFill="1" applyBorder="1" applyAlignment="1">
      <alignment vertical="center" wrapText="1"/>
    </xf>
    <xf numFmtId="165" fontId="15" fillId="2" borderId="12" xfId="1" applyNumberFormat="1" applyFont="1" applyFill="1" applyBorder="1" applyAlignment="1">
      <alignment horizontal="right" vertical="center" wrapText="1" shrinkToFit="1"/>
    </xf>
    <xf numFmtId="166" fontId="15" fillId="2" borderId="12" xfId="1" applyNumberFormat="1" applyFont="1" applyFill="1" applyBorder="1" applyAlignment="1">
      <alignment horizontal="right" vertical="center" wrapText="1" shrinkToFit="1"/>
    </xf>
    <xf numFmtId="0" fontId="10" fillId="2" borderId="12" xfId="0" applyFont="1" applyFill="1" applyBorder="1" applyAlignment="1">
      <alignment horizontal="right" vertical="center" wrapText="1" shrinkToFit="1"/>
    </xf>
    <xf numFmtId="0" fontId="10" fillId="3" borderId="12" xfId="0" applyFont="1" applyFill="1" applyBorder="1" applyAlignment="1">
      <alignment vertical="center" wrapText="1" shrinkToFit="1"/>
    </xf>
    <xf numFmtId="0" fontId="38" fillId="2" borderId="0" xfId="0" applyFont="1" applyFill="1" applyBorder="1" applyAlignment="1">
      <alignment horizontal="right" vertical="center" wrapText="1" shrinkToFit="1"/>
    </xf>
    <xf numFmtId="0" fontId="38" fillId="0" borderId="0" xfId="0" applyFont="1" applyFill="1" applyBorder="1" applyAlignment="1">
      <alignment horizontal="right" vertical="center" wrapText="1" shrinkToFit="1"/>
    </xf>
    <xf numFmtId="0" fontId="40" fillId="0" borderId="0" xfId="0" applyFont="1" applyFill="1" applyBorder="1" applyAlignment="1">
      <alignment vertical="center" wrapText="1" shrinkToFit="1"/>
    </xf>
    <xf numFmtId="0" fontId="38" fillId="2" borderId="0" xfId="0" applyFont="1" applyFill="1" applyBorder="1" applyAlignment="1">
      <alignment horizontal="right" vertical="center"/>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1" fillId="0" borderId="0" xfId="0" applyFont="1" applyBorder="1"/>
    <xf numFmtId="167" fontId="41" fillId="0" borderId="0" xfId="2" applyNumberFormat="1" applyFont="1" applyBorder="1" applyAlignment="1">
      <alignment horizontal="center"/>
    </xf>
    <xf numFmtId="167" fontId="44" fillId="0" borderId="0" xfId="2" applyNumberFormat="1" applyFont="1" applyFill="1" applyBorder="1" applyAlignment="1">
      <alignment horizontal="center" vertical="center" wrapText="1"/>
    </xf>
    <xf numFmtId="167" fontId="41" fillId="0" borderId="0" xfId="2" applyNumberFormat="1" applyFont="1" applyFill="1" applyBorder="1" applyAlignment="1">
      <alignment horizontal="center"/>
    </xf>
    <xf numFmtId="0" fontId="41" fillId="0" borderId="7" xfId="0" applyFont="1" applyBorder="1"/>
    <xf numFmtId="167" fontId="41" fillId="0" borderId="7" xfId="2" applyNumberFormat="1" applyFont="1" applyBorder="1" applyAlignment="1">
      <alignment horizontal="center"/>
    </xf>
    <xf numFmtId="0" fontId="37" fillId="0" borderId="0" xfId="0" applyFont="1" applyBorder="1"/>
    <xf numFmtId="0" fontId="41" fillId="0" borderId="0" xfId="0" applyFont="1" applyFill="1" applyBorder="1"/>
    <xf numFmtId="0" fontId="45" fillId="2" borderId="0" xfId="4" applyFont="1" applyFill="1" applyBorder="1" applyAlignment="1">
      <alignment vertical="center" shrinkToFit="1"/>
    </xf>
    <xf numFmtId="0" fontId="22" fillId="8" borderId="0" xfId="4" applyFont="1" applyFill="1" applyBorder="1" applyAlignment="1">
      <alignment horizontal="centerContinuous" vertical="center" shrinkToFit="1"/>
    </xf>
    <xf numFmtId="0" fontId="46" fillId="2" borderId="0" xfId="4" applyFont="1" applyFill="1"/>
    <xf numFmtId="0" fontId="47" fillId="3" borderId="2" xfId="4" applyFont="1" applyFill="1" applyBorder="1" applyAlignment="1">
      <alignment horizontal="center" vertical="center" wrapText="1" shrinkToFit="1"/>
    </xf>
    <xf numFmtId="0" fontId="48" fillId="3" borderId="2" xfId="4" applyFont="1" applyFill="1" applyBorder="1" applyAlignment="1">
      <alignment horizontal="center" vertical="center" wrapText="1" shrinkToFit="1"/>
    </xf>
    <xf numFmtId="0" fontId="49" fillId="2" borderId="0" xfId="4" applyFont="1" applyFill="1" applyBorder="1" applyAlignment="1">
      <alignment horizontal="center" vertical="center" wrapText="1" shrinkToFit="1"/>
    </xf>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50" fillId="0" borderId="0" xfId="0" applyNumberFormat="1" applyFont="1" applyFill="1" applyBorder="1" applyAlignment="1">
      <alignment horizontal="center"/>
    </xf>
    <xf numFmtId="0" fontId="44" fillId="0" borderId="7" xfId="4" applyFont="1" applyFill="1" applyBorder="1" applyAlignment="1">
      <alignment vertical="center" wrapText="1" shrinkToFit="1"/>
    </xf>
    <xf numFmtId="165" fontId="37" fillId="0" borderId="7" xfId="1" applyNumberFormat="1" applyFont="1" applyFill="1" applyBorder="1" applyAlignment="1">
      <alignment horizontal="center" vertical="center" wrapText="1" shrinkToFit="1"/>
    </xf>
    <xf numFmtId="0" fontId="53" fillId="2" borderId="0" xfId="4" applyFont="1" applyFill="1" applyAlignment="1">
      <alignment vertical="center"/>
    </xf>
    <xf numFmtId="0" fontId="53" fillId="2" borderId="0" xfId="4" applyFont="1" applyFill="1" applyBorder="1" applyAlignment="1">
      <alignment vertical="center"/>
    </xf>
    <xf numFmtId="0" fontId="58" fillId="2" borderId="0" xfId="4" applyFont="1" applyFill="1" applyBorder="1" applyAlignment="1">
      <alignment horizontal="centerContinuous" vertical="center"/>
    </xf>
    <xf numFmtId="0" fontId="57" fillId="2" borderId="0" xfId="4" applyFont="1" applyFill="1" applyBorder="1" applyAlignment="1">
      <alignment vertical="center"/>
    </xf>
    <xf numFmtId="0" fontId="55" fillId="2" borderId="0" xfId="4" applyFont="1" applyFill="1" applyAlignment="1">
      <alignment vertical="center"/>
    </xf>
    <xf numFmtId="0" fontId="58" fillId="2" borderId="0" xfId="4" applyFont="1" applyFill="1" applyBorder="1" applyAlignment="1">
      <alignment horizontal="left" vertical="center"/>
    </xf>
    <xf numFmtId="0" fontId="57" fillId="2" borderId="0" xfId="4" applyFont="1" applyFill="1" applyBorder="1" applyAlignment="1">
      <alignment horizontal="centerContinuous" vertical="center"/>
    </xf>
    <xf numFmtId="0" fontId="58" fillId="2" borderId="0" xfId="4" applyFont="1" applyFill="1" applyBorder="1" applyAlignment="1">
      <alignment horizontal="center" vertical="center"/>
    </xf>
    <xf numFmtId="0" fontId="55" fillId="2" borderId="0" xfId="4" applyFont="1" applyFill="1" applyAlignment="1">
      <alignment horizontal="centerContinuous" vertical="center"/>
    </xf>
    <xf numFmtId="0" fontId="57" fillId="2" borderId="0" xfId="3" applyFont="1" applyFill="1" applyBorder="1" applyAlignment="1">
      <alignment horizontal="centerContinuous" vertical="center" wrapText="1"/>
    </xf>
    <xf numFmtId="0" fontId="57" fillId="2" borderId="0" xfId="3" applyFont="1" applyFill="1" applyBorder="1" applyAlignment="1">
      <alignment horizontal="centerContinuous" vertical="center"/>
    </xf>
    <xf numFmtId="0" fontId="60" fillId="2" borderId="0" xfId="4" applyFont="1" applyFill="1" applyBorder="1" applyAlignment="1">
      <alignment horizontal="centerContinuous" vertical="center" shrinkToFit="1"/>
    </xf>
    <xf numFmtId="0" fontId="60" fillId="2" borderId="0" xfId="4" applyFont="1" applyFill="1" applyBorder="1" applyAlignment="1">
      <alignment horizontal="centerContinuous" vertical="center"/>
    </xf>
    <xf numFmtId="0" fontId="60" fillId="2" borderId="0" xfId="4" applyFont="1" applyFill="1" applyBorder="1" applyAlignment="1">
      <alignment vertical="center" shrinkToFit="1"/>
    </xf>
    <xf numFmtId="0" fontId="52" fillId="0" borderId="0" xfId="4" applyFont="1" applyFill="1" applyBorder="1" applyAlignment="1">
      <alignment horizontal="centerContinuous" vertical="center" shrinkToFit="1"/>
    </xf>
    <xf numFmtId="0" fontId="60" fillId="2" borderId="0" xfId="4" applyFont="1" applyFill="1" applyBorder="1" applyAlignment="1">
      <alignment vertical="center"/>
    </xf>
    <xf numFmtId="0" fontId="60" fillId="2" borderId="0" xfId="4" applyFont="1" applyFill="1" applyBorder="1" applyAlignment="1">
      <alignment vertical="center" wrapText="1"/>
    </xf>
    <xf numFmtId="0" fontId="61" fillId="2" borderId="0" xfId="4" applyFont="1" applyFill="1" applyBorder="1" applyAlignment="1">
      <alignment horizontal="center" vertical="center" wrapText="1" shrinkToFit="1"/>
    </xf>
    <xf numFmtId="171" fontId="54" fillId="0" borderId="0" xfId="4" applyNumberFormat="1" applyFont="1" applyFill="1" applyBorder="1" applyAlignment="1">
      <alignment horizontal="centerContinuous" vertical="center" wrapText="1" shrinkToFit="1"/>
    </xf>
    <xf numFmtId="0" fontId="54" fillId="0" borderId="0" xfId="4" applyFont="1" applyFill="1" applyBorder="1" applyAlignment="1">
      <alignment horizontal="centerContinuous" vertical="center" wrapText="1" shrinkToFit="1"/>
    </xf>
    <xf numFmtId="164" fontId="55" fillId="3" borderId="0" xfId="1" applyNumberFormat="1" applyFont="1" applyFill="1" applyBorder="1" applyAlignment="1">
      <alignment horizontal="left" vertical="center" wrapText="1" shrinkToFit="1"/>
    </xf>
    <xf numFmtId="0" fontId="55" fillId="0" borderId="0" xfId="4" applyFont="1" applyFill="1" applyBorder="1" applyAlignment="1">
      <alignment horizontal="left" vertical="center" wrapText="1" shrinkToFit="1"/>
    </xf>
    <xf numFmtId="10" fontId="55" fillId="3"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right" vertical="center" wrapText="1" shrinkToFit="1"/>
    </xf>
    <xf numFmtId="164" fontId="55" fillId="0" borderId="0" xfId="1" applyNumberFormat="1" applyFont="1" applyFill="1" applyBorder="1" applyAlignment="1">
      <alignment horizontal="right" vertical="center" wrapText="1" shrinkToFit="1"/>
    </xf>
    <xf numFmtId="168" fontId="55" fillId="0" borderId="0" xfId="1" applyNumberFormat="1" applyFont="1" applyFill="1" applyBorder="1" applyAlignment="1">
      <alignment horizontal="right" vertical="center" wrapText="1" shrinkToFit="1"/>
    </xf>
    <xf numFmtId="10" fontId="60" fillId="2" borderId="0" xfId="4" applyNumberFormat="1" applyFont="1" applyFill="1" applyBorder="1" applyAlignment="1">
      <alignment vertical="center"/>
    </xf>
    <xf numFmtId="164" fontId="60" fillId="2" borderId="0" xfId="4" applyNumberFormat="1" applyFont="1" applyFill="1" applyBorder="1" applyAlignment="1">
      <alignment vertical="center"/>
    </xf>
    <xf numFmtId="168" fontId="60" fillId="2" borderId="0" xfId="4" applyNumberFormat="1" applyFont="1" applyFill="1" applyBorder="1" applyAlignment="1">
      <alignment vertical="center"/>
    </xf>
    <xf numFmtId="0" fontId="55" fillId="0" borderId="0" xfId="4" applyFont="1" applyFill="1" applyBorder="1" applyAlignment="1">
      <alignment vertical="center" wrapText="1" shrinkToFit="1"/>
    </xf>
    <xf numFmtId="164" fontId="55" fillId="3" borderId="7" xfId="1" applyNumberFormat="1" applyFont="1" applyFill="1" applyBorder="1" applyAlignment="1">
      <alignment horizontal="left" vertical="center" wrapText="1" shrinkToFit="1"/>
    </xf>
    <xf numFmtId="0" fontId="56" fillId="0" borderId="7" xfId="4" applyFont="1" applyFill="1" applyBorder="1" applyAlignment="1">
      <alignment vertical="center" wrapText="1" shrinkToFit="1"/>
    </xf>
    <xf numFmtId="10" fontId="55" fillId="3" borderId="7" xfId="2" applyNumberFormat="1" applyFont="1" applyFill="1" applyBorder="1" applyAlignment="1">
      <alignment horizontal="center" vertical="center" wrapText="1" shrinkToFit="1"/>
    </xf>
    <xf numFmtId="0" fontId="62" fillId="0" borderId="0" xfId="0" applyFont="1"/>
    <xf numFmtId="0" fontId="59" fillId="0" borderId="0" xfId="0" applyFont="1"/>
    <xf numFmtId="0" fontId="64" fillId="3" borderId="0" xfId="4" applyFont="1" applyFill="1" applyBorder="1" applyAlignment="1">
      <alignment horizontal="center" vertical="center" wrapText="1" shrinkToFit="1"/>
    </xf>
    <xf numFmtId="0" fontId="64" fillId="3" borderId="0" xfId="4" applyFont="1" applyFill="1" applyBorder="1" applyAlignment="1">
      <alignment horizontal="right" vertical="center" wrapText="1" shrinkToFit="1"/>
    </xf>
    <xf numFmtId="164" fontId="55" fillId="3" borderId="0" xfId="1" applyFont="1" applyFill="1" applyBorder="1" applyAlignment="1">
      <alignment horizontal="center" vertical="center" wrapText="1" shrinkToFit="1"/>
    </xf>
    <xf numFmtId="0" fontId="55" fillId="2" borderId="0" xfId="4" applyFont="1" applyFill="1" applyBorder="1" applyAlignment="1">
      <alignment vertical="center"/>
    </xf>
    <xf numFmtId="0" fontId="65" fillId="2" borderId="0" xfId="4" applyFont="1" applyFill="1" applyBorder="1" applyAlignment="1">
      <alignment vertical="center"/>
    </xf>
    <xf numFmtId="0" fontId="65" fillId="2" borderId="7" xfId="4" applyFont="1" applyFill="1" applyBorder="1" applyAlignment="1">
      <alignment vertical="center"/>
    </xf>
    <xf numFmtId="164" fontId="55" fillId="3" borderId="7" xfId="1" applyFont="1" applyFill="1" applyBorder="1" applyAlignment="1">
      <alignment horizontal="center" vertical="center" wrapText="1" shrinkToFit="1"/>
    </xf>
    <xf numFmtId="0" fontId="65" fillId="2" borderId="0" xfId="4" applyFont="1" applyFill="1" applyBorder="1" applyAlignment="1">
      <alignment vertical="center" wrapText="1"/>
    </xf>
    <xf numFmtId="166" fontId="55" fillId="2" borderId="0" xfId="1" applyNumberFormat="1" applyFont="1" applyFill="1" applyBorder="1" applyAlignment="1">
      <alignment horizontal="right" vertical="center"/>
    </xf>
    <xf numFmtId="169" fontId="60" fillId="2" borderId="0" xfId="4" applyNumberFormat="1" applyFont="1" applyFill="1" applyBorder="1" applyAlignment="1">
      <alignment vertical="center" shrinkToFit="1"/>
    </xf>
    <xf numFmtId="0" fontId="56" fillId="2" borderId="0" xfId="4" applyFont="1" applyFill="1" applyBorder="1" applyAlignment="1">
      <alignment vertical="center"/>
    </xf>
    <xf numFmtId="0" fontId="66" fillId="2" borderId="0" xfId="4" applyFont="1" applyFill="1" applyBorder="1" applyAlignment="1">
      <alignment horizontal="left" vertical="center"/>
    </xf>
    <xf numFmtId="0" fontId="67" fillId="2" borderId="0" xfId="4" applyFont="1" applyFill="1" applyAlignment="1">
      <alignment vertical="center"/>
    </xf>
    <xf numFmtId="0" fontId="67" fillId="2" borderId="0" xfId="4" applyFont="1" applyFill="1" applyAlignment="1">
      <alignment horizontal="centerContinuous" vertical="center"/>
    </xf>
    <xf numFmtId="0" fontId="68" fillId="2" borderId="0" xfId="3" applyFont="1" applyFill="1" applyBorder="1" applyAlignment="1">
      <alignment horizontal="centerContinuous" vertical="center" wrapText="1"/>
    </xf>
    <xf numFmtId="0" fontId="68" fillId="2" borderId="0" xfId="3" applyFont="1" applyFill="1" applyBorder="1" applyAlignment="1">
      <alignment horizontal="centerContinuous" vertical="center"/>
    </xf>
    <xf numFmtId="0" fontId="69" fillId="2" borderId="0" xfId="4" applyFont="1" applyFill="1" applyBorder="1" applyAlignment="1">
      <alignment horizontal="centerContinuous" vertical="center" shrinkToFit="1"/>
    </xf>
    <xf numFmtId="0" fontId="69" fillId="2" borderId="0" xfId="4" applyFont="1" applyFill="1" applyBorder="1" applyAlignment="1">
      <alignment horizontal="centerContinuous" vertical="center"/>
    </xf>
    <xf numFmtId="0" fontId="69" fillId="2" borderId="0" xfId="4" applyFont="1" applyFill="1" applyBorder="1" applyAlignment="1">
      <alignment vertical="center" wrapText="1"/>
    </xf>
    <xf numFmtId="0" fontId="69" fillId="2" borderId="0" xfId="4" applyFont="1" applyFill="1" applyBorder="1" applyAlignment="1">
      <alignment vertical="center" shrinkToFit="1"/>
    </xf>
    <xf numFmtId="0" fontId="69" fillId="2" borderId="0" xfId="4" applyFont="1" applyFill="1" applyBorder="1" applyAlignment="1">
      <alignment vertical="center"/>
    </xf>
    <xf numFmtId="164" fontId="69" fillId="2" borderId="0" xfId="4" applyNumberFormat="1" applyFont="1" applyFill="1" applyBorder="1" applyAlignment="1">
      <alignment vertical="center"/>
    </xf>
    <xf numFmtId="164" fontId="68" fillId="3" borderId="7"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center" vertical="center" wrapText="1" shrinkToFit="1"/>
    </xf>
    <xf numFmtId="164" fontId="69" fillId="0" borderId="0" xfId="4" applyNumberFormat="1" applyFont="1" applyFill="1" applyBorder="1" applyAlignment="1">
      <alignment vertical="center"/>
    </xf>
    <xf numFmtId="0" fontId="67" fillId="0" borderId="0" xfId="4" applyFont="1" applyFill="1" applyAlignment="1">
      <alignment vertical="center"/>
    </xf>
    <xf numFmtId="0" fontId="70" fillId="8" borderId="7" xfId="4" applyFont="1" applyFill="1" applyBorder="1" applyAlignment="1">
      <alignment vertical="center" shrinkToFit="1"/>
    </xf>
    <xf numFmtId="0" fontId="70" fillId="0" borderId="0" xfId="4" applyFont="1" applyFill="1" applyBorder="1" applyAlignment="1">
      <alignment vertical="center" shrinkToFit="1"/>
    </xf>
    <xf numFmtId="0" fontId="67"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5" fillId="2" borderId="0" xfId="1" applyNumberFormat="1" applyFont="1" applyFill="1" applyBorder="1" applyAlignment="1">
      <alignment vertical="center"/>
    </xf>
    <xf numFmtId="165" fontId="10" fillId="3" borderId="0" xfId="1" applyNumberFormat="1" applyFont="1" applyFill="1" applyAlignment="1">
      <alignment vertical="center"/>
    </xf>
    <xf numFmtId="0" fontId="56" fillId="2" borderId="0" xfId="0" applyFont="1" applyFill="1" applyBorder="1" applyAlignment="1">
      <alignment horizontal="left" vertical="center" wrapText="1"/>
    </xf>
    <xf numFmtId="166" fontId="55" fillId="2" borderId="0" xfId="1" applyNumberFormat="1" applyFont="1" applyFill="1" applyBorder="1" applyAlignment="1">
      <alignment horizontal="right" wrapText="1" shrinkToFit="1"/>
    </xf>
    <xf numFmtId="167" fontId="55" fillId="2" borderId="0" xfId="2" applyNumberFormat="1" applyFont="1" applyFill="1" applyBorder="1" applyAlignment="1">
      <alignment horizontal="right" wrapText="1" shrinkToFit="1"/>
    </xf>
    <xf numFmtId="165" fontId="55" fillId="3" borderId="0" xfId="1" applyNumberFormat="1" applyFont="1" applyFill="1" applyBorder="1" applyAlignment="1">
      <alignment vertical="center"/>
    </xf>
    <xf numFmtId="0" fontId="15" fillId="0" borderId="0" xfId="0" applyFont="1" applyFill="1" applyBorder="1" applyAlignment="1">
      <alignment vertical="center"/>
    </xf>
    <xf numFmtId="165" fontId="55" fillId="0" borderId="0" xfId="1" applyNumberFormat="1" applyFont="1" applyFill="1" applyBorder="1" applyAlignment="1">
      <alignment vertical="center"/>
    </xf>
    <xf numFmtId="0" fontId="10" fillId="0" borderId="0" xfId="0" applyFont="1" applyFill="1" applyAlignment="1">
      <alignment vertical="center"/>
    </xf>
    <xf numFmtId="0" fontId="57" fillId="2" borderId="0" xfId="4" applyFont="1" applyFill="1" applyAlignment="1">
      <alignment vertical="center" wrapText="1" shrinkToFit="1"/>
    </xf>
    <xf numFmtId="165" fontId="58" fillId="2" borderId="0" xfId="1" applyNumberFormat="1" applyFont="1" applyFill="1" applyBorder="1" applyAlignment="1">
      <alignment horizontal="right" vertical="center" wrapText="1" shrinkToFit="1"/>
    </xf>
    <xf numFmtId="165" fontId="56" fillId="2" borderId="0" xfId="1" applyNumberFormat="1" applyFont="1" applyFill="1" applyBorder="1" applyAlignment="1">
      <alignment horizontal="right" vertical="center" wrapText="1" shrinkToFit="1"/>
    </xf>
    <xf numFmtId="166" fontId="58" fillId="2" borderId="0" xfId="1" applyNumberFormat="1" applyFont="1" applyFill="1" applyBorder="1" applyAlignment="1">
      <alignment horizontal="right" vertical="center" wrapText="1" shrinkToFit="1"/>
    </xf>
    <xf numFmtId="167" fontId="56" fillId="2" borderId="0" xfId="2" applyNumberFormat="1" applyFont="1" applyFill="1" applyBorder="1" applyAlignment="1">
      <alignment horizontal="right" vertical="center" wrapText="1" shrinkToFit="1"/>
    </xf>
    <xf numFmtId="0" fontId="56" fillId="2" borderId="0" xfId="0" applyFont="1" applyFill="1" applyBorder="1" applyAlignment="1">
      <alignment vertical="center"/>
    </xf>
    <xf numFmtId="165" fontId="58" fillId="2" borderId="0" xfId="1" applyNumberFormat="1" applyFont="1" applyFill="1" applyBorder="1" applyAlignment="1">
      <alignment horizontal="right" vertical="center"/>
    </xf>
    <xf numFmtId="165" fontId="56" fillId="2" borderId="0" xfId="1" applyNumberFormat="1" applyFont="1" applyFill="1" applyBorder="1" applyAlignment="1">
      <alignment horizontal="right" vertical="center"/>
    </xf>
    <xf numFmtId="166" fontId="58"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0" fontId="55" fillId="3" borderId="0" xfId="0" applyFont="1" applyFill="1" applyAlignment="1">
      <alignment vertical="center" wrapText="1" shrinkToFit="1"/>
    </xf>
    <xf numFmtId="0" fontId="72" fillId="2" borderId="0" xfId="9" applyFont="1" applyFill="1" applyAlignment="1">
      <alignment horizontal="left"/>
    </xf>
    <xf numFmtId="0" fontId="59" fillId="0" borderId="0" xfId="0" applyFont="1" applyAlignment="1">
      <alignment horizontal="left" vertical="center"/>
    </xf>
    <xf numFmtId="0" fontId="25" fillId="3" borderId="0" xfId="0" applyFont="1" applyFill="1" applyBorder="1" applyAlignment="1">
      <alignment vertical="center" wrapText="1"/>
    </xf>
    <xf numFmtId="0" fontId="72" fillId="2" borderId="0" xfId="0" applyFont="1" applyFill="1" applyAlignment="1">
      <alignment horizontal="left"/>
    </xf>
    <xf numFmtId="0" fontId="72" fillId="2" borderId="0" xfId="0" applyFont="1" applyFill="1" applyAlignment="1">
      <alignment horizontal="left" vertical="center" wrapText="1"/>
    </xf>
    <xf numFmtId="0" fontId="72" fillId="2" borderId="0" xfId="9" applyFont="1" applyFill="1" applyAlignment="1">
      <alignment horizontal="left" vertical="center"/>
    </xf>
    <xf numFmtId="0" fontId="72" fillId="0" borderId="0" xfId="9" applyFont="1" applyFill="1" applyAlignment="1">
      <alignment horizontal="left" vertical="center"/>
    </xf>
    <xf numFmtId="0" fontId="59" fillId="0" borderId="0" xfId="0" applyFont="1" applyAlignment="1">
      <alignment horizontal="left" vertical="center" wrapText="1"/>
    </xf>
    <xf numFmtId="0" fontId="10" fillId="3" borderId="0" xfId="0" applyFont="1" applyFill="1"/>
    <xf numFmtId="0" fontId="72" fillId="2" borderId="0" xfId="10" applyFont="1" applyFill="1"/>
    <xf numFmtId="0" fontId="1" fillId="0" borderId="0" xfId="0" applyFont="1" applyBorder="1" applyAlignment="1">
      <alignment horizontal="center"/>
    </xf>
    <xf numFmtId="0" fontId="72" fillId="2" borderId="0" xfId="10" applyFont="1" applyFill="1" applyBorder="1" applyAlignment="1">
      <alignment vertical="center"/>
    </xf>
    <xf numFmtId="0" fontId="72" fillId="0" borderId="0" xfId="9" applyFont="1" applyFill="1" applyAlignment="1">
      <alignment vertical="center"/>
    </xf>
    <xf numFmtId="0" fontId="37" fillId="0" borderId="0" xfId="0" applyFont="1" applyAlignment="1">
      <alignment vertical="center"/>
    </xf>
    <xf numFmtId="0" fontId="44" fillId="0" borderId="7" xfId="4" applyFont="1" applyFill="1" applyBorder="1" applyAlignment="1">
      <alignment wrapText="1"/>
    </xf>
    <xf numFmtId="49" fontId="64" fillId="3" borderId="0" xfId="4" applyNumberFormat="1" applyFont="1" applyFill="1" applyBorder="1" applyAlignment="1">
      <alignment horizontal="center" vertical="center" wrapText="1" shrinkToFit="1"/>
    </xf>
    <xf numFmtId="0" fontId="53" fillId="3" borderId="0" xfId="4" applyFont="1" applyFill="1" applyBorder="1" applyAlignment="1">
      <alignment vertical="center"/>
    </xf>
    <xf numFmtId="0" fontId="53" fillId="3" borderId="0" xfId="4" applyFont="1" applyFill="1" applyAlignment="1">
      <alignment vertical="center"/>
    </xf>
    <xf numFmtId="0" fontId="15" fillId="2" borderId="1" xfId="0" applyFont="1" applyFill="1" applyBorder="1" applyAlignment="1">
      <alignment vertical="center" wrapText="1" shrinkToFit="1"/>
    </xf>
    <xf numFmtId="167" fontId="55" fillId="2" borderId="3" xfId="2" applyNumberFormat="1" applyFont="1" applyFill="1" applyBorder="1" applyAlignment="1">
      <alignment horizontal="right" vertical="center" wrapText="1" shrinkToFit="1"/>
    </xf>
    <xf numFmtId="9" fontId="55" fillId="2" borderId="3" xfId="2" applyFont="1" applyFill="1" applyBorder="1" applyAlignment="1">
      <alignment horizontal="right" vertical="center" wrapText="1" shrinkToFit="1"/>
    </xf>
    <xf numFmtId="167" fontId="55" fillId="0" borderId="3" xfId="2" applyNumberFormat="1" applyFont="1" applyFill="1" applyBorder="1" applyAlignment="1">
      <alignment horizontal="right" vertical="center" wrapText="1" shrinkToFit="1"/>
    </xf>
    <xf numFmtId="169" fontId="78" fillId="0" borderId="3" xfId="0" applyNumberFormat="1" applyFont="1" applyFill="1" applyBorder="1" applyAlignment="1">
      <alignment horizontal="right" vertical="center" wrapText="1" shrinkToFit="1"/>
    </xf>
    <xf numFmtId="0" fontId="38" fillId="2" borderId="0" xfId="0" applyFont="1" applyFill="1" applyBorder="1" applyAlignment="1">
      <alignment horizontal="center" vertical="center" wrapText="1" shrinkToFit="1"/>
    </xf>
    <xf numFmtId="0" fontId="15" fillId="3" borderId="0" xfId="0" applyFont="1" applyFill="1" applyBorder="1" applyAlignment="1">
      <alignment horizontal="left" vertical="center" wrapText="1"/>
    </xf>
    <xf numFmtId="167" fontId="55"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5" fillId="2" borderId="6" xfId="2" applyNumberFormat="1" applyFont="1" applyFill="1" applyBorder="1" applyAlignment="1">
      <alignment horizontal="right" wrapText="1" shrinkToFit="1"/>
    </xf>
    <xf numFmtId="167" fontId="55"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10" fillId="3" borderId="7" xfId="0" applyFont="1" applyFill="1" applyBorder="1" applyAlignment="1">
      <alignment vertical="center" wrapText="1"/>
    </xf>
    <xf numFmtId="0" fontId="10" fillId="3" borderId="7" xfId="0" applyFont="1" applyFill="1" applyBorder="1" applyAlignment="1">
      <alignment vertical="center" wrapText="1" shrinkToFit="1"/>
    </xf>
    <xf numFmtId="0" fontId="78" fillId="3" borderId="7" xfId="0" applyFont="1" applyFill="1" applyBorder="1" applyAlignment="1">
      <alignment horizontal="right" vertical="center" wrapText="1" shrinkToFit="1"/>
    </xf>
    <xf numFmtId="166" fontId="78" fillId="3" borderId="7" xfId="1" applyNumberFormat="1" applyFont="1" applyFill="1" applyBorder="1" applyAlignment="1">
      <alignment horizontal="right" vertical="center" wrapText="1" shrinkToFit="1"/>
    </xf>
    <xf numFmtId="169" fontId="78" fillId="0" borderId="7" xfId="0" applyNumberFormat="1" applyFont="1" applyFill="1" applyBorder="1" applyAlignment="1">
      <alignment horizontal="right" vertical="center" wrapText="1" shrinkToFit="1"/>
    </xf>
    <xf numFmtId="0" fontId="56" fillId="3"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2" borderId="1" xfId="0" applyFont="1" applyFill="1" applyBorder="1" applyAlignment="1">
      <alignment horizontal="left" vertical="center" wrapText="1"/>
    </xf>
    <xf numFmtId="164" fontId="55" fillId="2" borderId="1" xfId="1" applyNumberFormat="1" applyFont="1" applyFill="1" applyBorder="1" applyAlignment="1">
      <alignment horizontal="right" wrapText="1" shrinkToFit="1"/>
    </xf>
    <xf numFmtId="166" fontId="55" fillId="2" borderId="1" xfId="1" applyNumberFormat="1" applyFont="1" applyFill="1" applyBorder="1" applyAlignment="1">
      <alignment horizontal="right" wrapText="1" shrinkToFit="1"/>
    </xf>
    <xf numFmtId="0" fontId="15" fillId="2" borderId="7" xfId="0" applyFont="1" applyFill="1" applyBorder="1" applyAlignment="1">
      <alignment vertical="center"/>
    </xf>
    <xf numFmtId="0" fontId="32" fillId="0" borderId="0" xfId="4" applyFont="1" applyFill="1" applyBorder="1" applyAlignment="1">
      <alignment horizontal="centerContinuous" vertical="center" wrapText="1" shrinkToFit="1"/>
    </xf>
    <xf numFmtId="0" fontId="64" fillId="0" borderId="0" xfId="4" applyFont="1" applyFill="1" applyBorder="1" applyAlignment="1">
      <alignment horizontal="right" vertical="center" wrapText="1" shrinkToFit="1"/>
    </xf>
    <xf numFmtId="44" fontId="37" fillId="0" borderId="0" xfId="0" applyNumberFormat="1" applyFont="1"/>
    <xf numFmtId="0" fontId="37" fillId="9" borderId="0" xfId="4" applyFont="1" applyFill="1" applyBorder="1" applyAlignment="1">
      <alignment vertical="center"/>
    </xf>
    <xf numFmtId="3" fontId="50" fillId="10" borderId="0" xfId="0" applyNumberFormat="1" applyFont="1" applyFill="1" applyBorder="1" applyAlignment="1">
      <alignment horizontal="center"/>
    </xf>
    <xf numFmtId="0" fontId="83" fillId="0" borderId="0" xfId="0" applyFont="1" applyBorder="1" applyAlignment="1">
      <alignment vertical="center" wrapText="1"/>
    </xf>
    <xf numFmtId="0" fontId="53" fillId="2" borderId="0" xfId="4" applyFont="1" applyFill="1" applyBorder="1" applyAlignment="1">
      <alignment vertical="center" wrapText="1"/>
    </xf>
    <xf numFmtId="0" fontId="53" fillId="2" borderId="0" xfId="4" applyFont="1" applyFill="1" applyBorder="1" applyAlignment="1">
      <alignment vertical="center" shrinkToFit="1"/>
    </xf>
    <xf numFmtId="0" fontId="53" fillId="2" borderId="0" xfId="4" applyFont="1" applyFill="1" applyBorder="1" applyAlignment="1">
      <alignment horizontal="left" vertical="center" shrinkToFit="1"/>
    </xf>
    <xf numFmtId="0" fontId="84" fillId="2" borderId="0" xfId="4" applyFont="1" applyFill="1" applyBorder="1" applyAlignment="1">
      <alignment horizontal="center" vertical="center" wrapText="1"/>
    </xf>
    <xf numFmtId="0" fontId="82" fillId="8" borderId="0" xfId="0" applyFont="1" applyFill="1" applyBorder="1" applyAlignment="1">
      <alignment vertical="center"/>
    </xf>
    <xf numFmtId="0" fontId="82" fillId="0" borderId="0" xfId="0" applyFont="1" applyFill="1" applyBorder="1" applyAlignment="1">
      <alignment vertical="center" wrapText="1"/>
    </xf>
    <xf numFmtId="0" fontId="53" fillId="2" borderId="0" xfId="4" applyFont="1" applyFill="1" applyAlignment="1">
      <alignment horizontal="left" vertical="center" shrinkToFit="1"/>
    </xf>
    <xf numFmtId="0" fontId="82" fillId="8" borderId="0" xfId="4" applyFont="1" applyFill="1" applyBorder="1" applyAlignment="1">
      <alignment vertical="center"/>
    </xf>
    <xf numFmtId="0" fontId="82" fillId="0" borderId="0" xfId="4" applyFont="1" applyFill="1" applyBorder="1" applyAlignment="1">
      <alignment vertical="center" wrapText="1"/>
    </xf>
    <xf numFmtId="0" fontId="85" fillId="0" borderId="0" xfId="4" applyFont="1" applyFill="1" applyBorder="1" applyAlignment="1">
      <alignment horizontal="right" wrapText="1" shrinkToFit="1"/>
    </xf>
    <xf numFmtId="9" fontId="53" fillId="0" borderId="0" xfId="2" applyFont="1" applyFill="1" applyBorder="1" applyAlignment="1">
      <alignment horizontal="right" wrapText="1" shrinkToFit="1"/>
    </xf>
    <xf numFmtId="0" fontId="84" fillId="2" borderId="0" xfId="4" applyFont="1" applyFill="1" applyAlignment="1">
      <alignment vertical="center" wrapText="1"/>
    </xf>
    <xf numFmtId="0" fontId="85" fillId="2" borderId="0" xfId="4" applyFont="1" applyFill="1" applyBorder="1" applyAlignment="1">
      <alignment horizontal="right" wrapText="1" shrinkToFit="1"/>
    </xf>
    <xf numFmtId="0" fontId="53" fillId="3" borderId="6" xfId="4" applyFont="1" applyFill="1" applyBorder="1" applyAlignment="1">
      <alignment horizontal="left" wrapText="1" shrinkToFit="1"/>
    </xf>
    <xf numFmtId="0" fontId="85" fillId="3" borderId="0" xfId="4" applyFont="1" applyFill="1" applyBorder="1" applyAlignment="1">
      <alignment horizontal="right" wrapText="1" shrinkToFit="1"/>
    </xf>
    <xf numFmtId="0" fontId="53" fillId="3" borderId="0" xfId="4" applyFont="1" applyFill="1" applyBorder="1" applyAlignment="1">
      <alignment horizontal="left" wrapText="1" shrinkToFit="1"/>
    </xf>
    <xf numFmtId="0" fontId="86" fillId="0" borderId="8" xfId="4" applyFont="1" applyFill="1" applyBorder="1" applyAlignment="1">
      <alignment wrapText="1"/>
    </xf>
    <xf numFmtId="0" fontId="85" fillId="0" borderId="7" xfId="4" applyFont="1" applyFill="1" applyBorder="1" applyAlignment="1">
      <alignment wrapText="1"/>
    </xf>
    <xf numFmtId="0" fontId="53" fillId="2" borderId="0" xfId="4" applyFont="1" applyFill="1" applyAlignment="1">
      <alignment vertical="center" wrapText="1"/>
    </xf>
    <xf numFmtId="0" fontId="53" fillId="2" borderId="0" xfId="4" applyFont="1" applyFill="1" applyAlignment="1">
      <alignment vertical="center" shrinkToFit="1"/>
    </xf>
    <xf numFmtId="0" fontId="53" fillId="2" borderId="0" xfId="0" applyFont="1" applyFill="1" applyBorder="1" applyAlignment="1">
      <alignment vertical="center"/>
    </xf>
    <xf numFmtId="0" fontId="53" fillId="2" borderId="0" xfId="0" applyFont="1" applyFill="1" applyBorder="1" applyAlignment="1">
      <alignment vertical="center" wrapText="1"/>
    </xf>
    <xf numFmtId="0" fontId="53" fillId="2" borderId="0" xfId="0" applyFont="1" applyFill="1" applyBorder="1" applyAlignment="1">
      <alignment horizontal="center" vertical="center" shrinkToFit="1"/>
    </xf>
    <xf numFmtId="0" fontId="84" fillId="2" borderId="0" xfId="0" applyFont="1" applyFill="1" applyBorder="1" applyAlignment="1">
      <alignment horizontal="center" vertical="center" wrapText="1"/>
    </xf>
    <xf numFmtId="0" fontId="84" fillId="2" borderId="0" xfId="0" quotePrefix="1" applyNumberFormat="1" applyFont="1" applyFill="1" applyBorder="1" applyAlignment="1">
      <alignment horizontal="centerContinuous" vertical="center"/>
    </xf>
    <xf numFmtId="0" fontId="53" fillId="3" borderId="2" xfId="4" applyFont="1" applyFill="1" applyBorder="1" applyAlignment="1">
      <alignment horizontal="center" vertical="center" wrapText="1" shrinkToFit="1"/>
    </xf>
    <xf numFmtId="0" fontId="53" fillId="2" borderId="0" xfId="0" applyFont="1" applyFill="1" applyBorder="1" applyAlignment="1">
      <alignment vertical="center" shrinkToFit="1"/>
    </xf>
    <xf numFmtId="0" fontId="53" fillId="0" borderId="0" xfId="4" applyFont="1" applyFill="1" applyBorder="1" applyAlignment="1">
      <alignment horizontal="left" vertical="center" wrapText="1" shrinkToFit="1"/>
    </xf>
    <xf numFmtId="169" fontId="53" fillId="2" borderId="0" xfId="2" applyNumberFormat="1" applyFont="1" applyFill="1" applyBorder="1" applyAlignment="1">
      <alignment horizontal="right" vertical="center" shrinkToFit="1"/>
    </xf>
    <xf numFmtId="167" fontId="53" fillId="2" borderId="0" xfId="2" applyNumberFormat="1" applyFont="1" applyFill="1" applyBorder="1" applyAlignment="1">
      <alignment horizontal="right" vertical="center" shrinkToFit="1"/>
    </xf>
    <xf numFmtId="0" fontId="53" fillId="2" borderId="0" xfId="0" applyFont="1" applyFill="1" applyAlignment="1">
      <alignment vertical="center" shrinkToFit="1"/>
    </xf>
    <xf numFmtId="0" fontId="53" fillId="2" borderId="0" xfId="0" applyFont="1" applyFill="1" applyAlignment="1">
      <alignment vertical="center" wrapText="1"/>
    </xf>
    <xf numFmtId="165" fontId="53" fillId="2" borderId="0" xfId="1" applyNumberFormat="1" applyFont="1" applyFill="1" applyBorder="1" applyAlignment="1">
      <alignment vertical="center"/>
    </xf>
    <xf numFmtId="165" fontId="84" fillId="2" borderId="0" xfId="1" applyNumberFormat="1" applyFont="1" applyFill="1" applyBorder="1" applyAlignment="1">
      <alignment vertical="center"/>
    </xf>
    <xf numFmtId="167" fontId="53" fillId="3" borderId="0" xfId="2" applyNumberFormat="1" applyFont="1" applyFill="1" applyBorder="1" applyAlignment="1">
      <alignment horizontal="left" wrapText="1" shrinkToFit="1"/>
    </xf>
    <xf numFmtId="167" fontId="53" fillId="3" borderId="0" xfId="2" applyNumberFormat="1" applyFont="1" applyFill="1" applyBorder="1" applyAlignment="1">
      <alignment horizontal="center" wrapText="1" shrinkToFit="1"/>
    </xf>
    <xf numFmtId="9" fontId="86" fillId="0" borderId="8" xfId="2" applyFont="1" applyFill="1" applyBorder="1" applyAlignment="1">
      <alignment horizontal="center" wrapText="1"/>
    </xf>
    <xf numFmtId="167" fontId="86" fillId="0" borderId="8" xfId="2" applyNumberFormat="1" applyFont="1" applyFill="1" applyBorder="1" applyAlignment="1">
      <alignment horizontal="center" wrapText="1"/>
    </xf>
    <xf numFmtId="0" fontId="53" fillId="2" borderId="0" xfId="0" applyFont="1" applyFill="1" applyAlignment="1">
      <alignment vertical="center"/>
    </xf>
    <xf numFmtId="0" fontId="88" fillId="2" borderId="0" xfId="0" applyFont="1" applyFill="1" applyAlignment="1">
      <alignment vertical="center"/>
    </xf>
    <xf numFmtId="0" fontId="89" fillId="2" borderId="0" xfId="0" applyFont="1" applyFill="1" applyAlignment="1">
      <alignment vertical="center" shrinkToFit="1"/>
    </xf>
    <xf numFmtId="0" fontId="90" fillId="2" borderId="0" xfId="0" applyFont="1" applyFill="1" applyAlignment="1">
      <alignment vertical="center" shrinkToFit="1"/>
    </xf>
    <xf numFmtId="0" fontId="90" fillId="2" borderId="0" xfId="0" applyFont="1" applyFill="1" applyAlignment="1">
      <alignment vertical="center" wrapText="1"/>
    </xf>
    <xf numFmtId="0" fontId="90" fillId="2" borderId="0" xfId="0" applyFont="1" applyFill="1" applyAlignment="1">
      <alignment vertical="center"/>
    </xf>
    <xf numFmtId="0" fontId="91" fillId="2" borderId="0" xfId="0" applyFont="1" applyFill="1" applyBorder="1" applyAlignment="1">
      <alignment horizontal="right" vertical="center" shrinkToFit="1"/>
    </xf>
    <xf numFmtId="0" fontId="93" fillId="0" borderId="0" xfId="0" applyFont="1" applyBorder="1" applyAlignment="1">
      <alignment vertical="center"/>
    </xf>
    <xf numFmtId="0" fontId="93" fillId="0" borderId="0" xfId="0" applyFont="1" applyBorder="1" applyAlignment="1">
      <alignment horizontal="center" vertical="center"/>
    </xf>
    <xf numFmtId="0" fontId="53" fillId="3" borderId="0" xfId="4" applyFont="1" applyFill="1" applyAlignment="1">
      <alignment vertical="center" shrinkToFit="1"/>
    </xf>
    <xf numFmtId="0" fontId="53" fillId="3" borderId="0" xfId="4" applyFont="1" applyFill="1" applyAlignment="1">
      <alignment vertical="center" wrapText="1"/>
    </xf>
    <xf numFmtId="10" fontId="93" fillId="0" borderId="0" xfId="0" applyNumberFormat="1" applyFont="1" applyBorder="1" applyAlignment="1">
      <alignment horizontal="center" vertical="center"/>
    </xf>
    <xf numFmtId="167" fontId="53" fillId="2" borderId="0" xfId="2" applyNumberFormat="1" applyFont="1" applyFill="1" applyAlignment="1">
      <alignment vertical="center" shrinkToFit="1"/>
    </xf>
    <xf numFmtId="165" fontId="53" fillId="2" borderId="0" xfId="4" applyNumberFormat="1" applyFont="1" applyFill="1" applyAlignment="1">
      <alignment horizontal="left" vertical="center" shrinkToFit="1"/>
    </xf>
    <xf numFmtId="170" fontId="53" fillId="2" borderId="0" xfId="4" applyNumberFormat="1" applyFont="1" applyFill="1" applyAlignment="1">
      <alignment vertical="center" shrinkToFit="1"/>
    </xf>
    <xf numFmtId="165" fontId="53" fillId="0" borderId="0" xfId="1" applyNumberFormat="1" applyFont="1" applyFill="1" applyAlignment="1">
      <alignment horizontal="left" vertical="center" shrinkToFit="1"/>
    </xf>
    <xf numFmtId="170" fontId="53" fillId="0" borderId="0" xfId="4" applyNumberFormat="1" applyFont="1" applyFill="1" applyAlignment="1">
      <alignment horizontal="left" vertical="center" shrinkToFit="1"/>
    </xf>
    <xf numFmtId="0" fontId="53" fillId="0" borderId="0" xfId="4" applyFont="1" applyFill="1" applyAlignment="1">
      <alignment horizontal="left" vertical="center" shrinkToFit="1"/>
    </xf>
    <xf numFmtId="165" fontId="53" fillId="0" borderId="0" xfId="1" applyNumberFormat="1" applyFont="1" applyFill="1" applyAlignment="1">
      <alignment vertical="center" shrinkToFit="1"/>
    </xf>
    <xf numFmtId="165" fontId="53" fillId="2" borderId="0" xfId="1" applyNumberFormat="1" applyFont="1" applyFill="1" applyAlignment="1">
      <alignment vertical="center" shrinkToFit="1"/>
    </xf>
    <xf numFmtId="0" fontId="64" fillId="3" borderId="2" xfId="4" applyFont="1" applyFill="1" applyBorder="1" applyAlignment="1">
      <alignment horizontal="center" vertical="center" wrapText="1" shrinkToFit="1"/>
    </xf>
    <xf numFmtId="165" fontId="53" fillId="0" borderId="0" xfId="1" applyNumberFormat="1" applyFont="1" applyFill="1" applyBorder="1" applyAlignment="1">
      <alignment horizontal="right" wrapText="1" shrinkToFit="1"/>
    </xf>
    <xf numFmtId="165" fontId="53" fillId="3" borderId="6" xfId="1" applyNumberFormat="1" applyFont="1" applyFill="1" applyBorder="1" applyAlignment="1">
      <alignment horizontal="right" wrapText="1" shrinkToFit="1"/>
    </xf>
    <xf numFmtId="165" fontId="53" fillId="3" borderId="0" xfId="1" applyNumberFormat="1" applyFont="1" applyFill="1" applyBorder="1" applyAlignment="1">
      <alignment horizontal="right" wrapText="1" shrinkToFit="1"/>
    </xf>
    <xf numFmtId="0" fontId="97" fillId="8" borderId="7" xfId="4" applyFont="1" applyFill="1" applyBorder="1" applyAlignment="1">
      <alignment vertical="center" shrinkToFit="1"/>
    </xf>
    <xf numFmtId="0" fontId="98" fillId="2" borderId="0" xfId="4" applyFont="1" applyFill="1" applyBorder="1" applyAlignment="1">
      <alignment vertical="center" wrapText="1"/>
    </xf>
    <xf numFmtId="0" fontId="98" fillId="2" borderId="0" xfId="4" applyFont="1" applyFill="1" applyBorder="1" applyAlignment="1">
      <alignment vertical="center" shrinkToFit="1"/>
    </xf>
    <xf numFmtId="171" fontId="83" fillId="2" borderId="10" xfId="4" applyNumberFormat="1" applyFont="1" applyFill="1" applyBorder="1" applyAlignment="1">
      <alignment vertical="center" wrapText="1" shrinkToFit="1"/>
    </xf>
    <xf numFmtId="0" fontId="83" fillId="2" borderId="0" xfId="4" applyFont="1" applyFill="1" applyBorder="1" applyAlignment="1">
      <alignment horizontal="center" vertical="center"/>
    </xf>
    <xf numFmtId="164" fontId="53" fillId="3" borderId="0" xfId="1" applyNumberFormat="1" applyFont="1" applyFill="1" applyBorder="1" applyAlignment="1">
      <alignment horizontal="left" vertical="center" wrapText="1" shrinkToFit="1"/>
    </xf>
    <xf numFmtId="0" fontId="96" fillId="3" borderId="0" xfId="4" applyFont="1" applyFill="1" applyBorder="1" applyAlignment="1">
      <alignment horizontal="center" vertical="center" wrapText="1" shrinkToFit="1"/>
    </xf>
    <xf numFmtId="0" fontId="98" fillId="2" borderId="0" xfId="4" applyFont="1" applyFill="1" applyBorder="1" applyAlignment="1">
      <alignment vertical="center"/>
    </xf>
    <xf numFmtId="0" fontId="96" fillId="3" borderId="11" xfId="4" applyFont="1" applyFill="1" applyBorder="1" applyAlignment="1">
      <alignment horizontal="center" vertical="center" wrapText="1" shrinkToFit="1"/>
    </xf>
    <xf numFmtId="164" fontId="53" fillId="0" borderId="0" xfId="1" applyNumberFormat="1" applyFont="1" applyFill="1" applyBorder="1" applyAlignment="1">
      <alignment horizontal="left" vertical="center" wrapText="1" indent="2" shrinkToFit="1"/>
    </xf>
    <xf numFmtId="166" fontId="53" fillId="0" borderId="0" xfId="1" applyNumberFormat="1" applyFont="1" applyFill="1" applyBorder="1" applyAlignment="1">
      <alignment horizontal="center" vertical="center" wrapText="1" shrinkToFit="1"/>
    </xf>
    <xf numFmtId="166" fontId="84" fillId="0" borderId="0" xfId="1" applyNumberFormat="1" applyFont="1" applyFill="1" applyBorder="1" applyAlignment="1">
      <alignment horizontal="center" vertical="center" wrapText="1" shrinkToFit="1"/>
    </xf>
    <xf numFmtId="167" fontId="53" fillId="0" borderId="0" xfId="2" applyNumberFormat="1" applyFont="1" applyFill="1" applyBorder="1" applyAlignment="1">
      <alignment horizontal="center" vertical="center" wrapText="1" shrinkToFit="1"/>
    </xf>
    <xf numFmtId="0" fontId="53" fillId="0" borderId="0" xfId="4" applyFont="1" applyFill="1" applyBorder="1" applyAlignment="1">
      <alignment vertical="center" wrapText="1" shrinkToFit="1"/>
    </xf>
    <xf numFmtId="164" fontId="84" fillId="3" borderId="7" xfId="1" applyNumberFormat="1" applyFont="1" applyFill="1" applyBorder="1" applyAlignment="1">
      <alignment horizontal="left" vertical="center" wrapText="1" shrinkToFit="1"/>
    </xf>
    <xf numFmtId="166" fontId="84" fillId="3" borderId="7" xfId="1" applyNumberFormat="1" applyFont="1" applyFill="1" applyBorder="1" applyAlignment="1">
      <alignment horizontal="center" vertical="center" wrapText="1" shrinkToFit="1"/>
    </xf>
    <xf numFmtId="167" fontId="84" fillId="3" borderId="7" xfId="2" applyNumberFormat="1" applyFont="1" applyFill="1" applyBorder="1" applyAlignment="1">
      <alignment horizontal="center" vertical="center" wrapText="1" shrinkToFit="1"/>
    </xf>
    <xf numFmtId="171" fontId="83" fillId="2" borderId="9" xfId="4" applyNumberFormat="1" applyFont="1" applyFill="1" applyBorder="1" applyAlignment="1">
      <alignment vertical="center" wrapText="1" shrinkToFit="1"/>
    </xf>
    <xf numFmtId="171" fontId="83" fillId="2" borderId="0" xfId="4" applyNumberFormat="1" applyFont="1" applyFill="1" applyBorder="1" applyAlignment="1">
      <alignment horizontal="center" vertical="center" wrapText="1" shrinkToFit="1"/>
    </xf>
    <xf numFmtId="0" fontId="96" fillId="0" borderId="0" xfId="4" applyFont="1" applyFill="1" applyBorder="1" applyAlignment="1">
      <alignment horizontal="center" vertical="center" wrapText="1" shrinkToFit="1"/>
    </xf>
    <xf numFmtId="0" fontId="53" fillId="0" borderId="0" xfId="4" applyFont="1" applyFill="1" applyBorder="1" applyAlignment="1">
      <alignment vertical="center"/>
    </xf>
    <xf numFmtId="165" fontId="53" fillId="2" borderId="0" xfId="1" applyNumberFormat="1" applyFont="1" applyFill="1" applyBorder="1" applyAlignment="1">
      <alignment horizontal="right" vertical="center" wrapText="1" indent="1"/>
    </xf>
    <xf numFmtId="165" fontId="84" fillId="3" borderId="7" xfId="1" applyNumberFormat="1" applyFont="1" applyFill="1" applyBorder="1" applyAlignment="1">
      <alignment horizontal="right" vertical="center" wrapText="1" indent="1" shrinkToFit="1"/>
    </xf>
    <xf numFmtId="0" fontId="53" fillId="2" borderId="0" xfId="4" applyFont="1" applyFill="1" applyBorder="1" applyAlignment="1">
      <alignment horizontal="left" vertical="center" wrapText="1" indent="2"/>
    </xf>
    <xf numFmtId="0" fontId="101" fillId="0" borderId="0" xfId="0" applyFont="1"/>
    <xf numFmtId="164" fontId="75" fillId="0" borderId="0" xfId="1" applyNumberFormat="1" applyFont="1" applyFill="1" applyBorder="1" applyAlignment="1">
      <alignment vertical="center" wrapText="1" shrinkToFit="1"/>
    </xf>
    <xf numFmtId="0" fontId="45" fillId="2" borderId="0" xfId="4" applyFont="1" applyFill="1" applyBorder="1" applyAlignment="1">
      <alignment vertical="center" wrapText="1"/>
    </xf>
    <xf numFmtId="0" fontId="53" fillId="3" borderId="2" xfId="4" applyFont="1" applyFill="1" applyBorder="1" applyAlignment="1">
      <alignment horizontal="center" wrapText="1" shrinkToFit="1"/>
    </xf>
    <xf numFmtId="0" fontId="96" fillId="2" borderId="0" xfId="0" applyFont="1" applyFill="1" applyBorder="1" applyAlignment="1">
      <alignment horizontal="center" vertical="center" wrapText="1" shrinkToFit="1"/>
    </xf>
    <xf numFmtId="4" fontId="93" fillId="0" borderId="0" xfId="0" applyNumberFormat="1" applyFont="1" applyBorder="1" applyAlignment="1">
      <alignment horizontal="center" vertical="center"/>
    </xf>
    <xf numFmtId="165" fontId="55" fillId="3" borderId="0" xfId="1" applyNumberFormat="1" applyFont="1" applyFill="1" applyBorder="1" applyAlignment="1">
      <alignment horizontal="right" wrapText="1" shrinkToFit="1"/>
    </xf>
    <xf numFmtId="165" fontId="55" fillId="2" borderId="0" xfId="1" applyNumberFormat="1" applyFont="1" applyFill="1" applyBorder="1" applyAlignment="1">
      <alignment horizontal="right" wrapText="1" shrinkToFit="1"/>
    </xf>
    <xf numFmtId="165" fontId="55" fillId="3" borderId="6" xfId="1" applyNumberFormat="1" applyFont="1" applyFill="1" applyBorder="1" applyAlignment="1">
      <alignment horizontal="right" wrapText="1" shrinkToFit="1"/>
    </xf>
    <xf numFmtId="167" fontId="85" fillId="0" borderId="7" xfId="2" applyNumberFormat="1" applyFont="1" applyFill="1" applyBorder="1" applyAlignment="1">
      <alignment horizontal="center" wrapText="1"/>
    </xf>
    <xf numFmtId="0" fontId="83" fillId="3" borderId="2" xfId="4" applyFont="1" applyFill="1" applyBorder="1" applyAlignment="1">
      <alignment horizontal="center" wrapText="1" shrinkToFit="1"/>
    </xf>
    <xf numFmtId="167" fontId="53" fillId="2" borderId="0" xfId="2" applyNumberFormat="1" applyFont="1" applyFill="1" applyBorder="1" applyAlignment="1">
      <alignment horizontal="center" vertical="center" wrapText="1"/>
    </xf>
    <xf numFmtId="0" fontId="83" fillId="3" borderId="2" xfId="4" applyFont="1" applyFill="1" applyBorder="1" applyAlignment="1">
      <alignment horizontal="right" wrapText="1" shrinkToFit="1"/>
    </xf>
    <xf numFmtId="165" fontId="55" fillId="2" borderId="3" xfId="1" applyNumberFormat="1" applyFont="1" applyFill="1" applyBorder="1" applyAlignment="1">
      <alignment horizontal="right" vertical="center" wrapText="1" shrinkToFit="1"/>
    </xf>
    <xf numFmtId="165" fontId="55" fillId="3" borderId="7" xfId="1" applyNumberFormat="1" applyFont="1" applyFill="1" applyBorder="1" applyAlignment="1">
      <alignment horizontal="right" vertical="center" wrapText="1" shrinkToFit="1"/>
    </xf>
    <xf numFmtId="0" fontId="96" fillId="3" borderId="2" xfId="4" applyFont="1" applyFill="1" applyBorder="1" applyAlignment="1">
      <alignment horizontal="center" vertical="center" wrapText="1" shrinkToFit="1"/>
    </xf>
    <xf numFmtId="173" fontId="37" fillId="0" borderId="0" xfId="0" applyNumberFormat="1" applyFont="1" applyFill="1"/>
    <xf numFmtId="173" fontId="37" fillId="0" borderId="0" xfId="0" applyNumberFormat="1" applyFont="1"/>
    <xf numFmtId="173" fontId="41" fillId="0" borderId="0" xfId="2" applyNumberFormat="1" applyFont="1" applyBorder="1" applyAlignment="1">
      <alignment horizontal="center"/>
    </xf>
    <xf numFmtId="173" fontId="44" fillId="0" borderId="0" xfId="2" applyNumberFormat="1" applyFont="1" applyFill="1" applyBorder="1" applyAlignment="1">
      <alignment horizontal="center" vertical="center" wrapText="1"/>
    </xf>
    <xf numFmtId="173" fontId="41" fillId="0" borderId="0" xfId="2" applyNumberFormat="1" applyFont="1" applyFill="1" applyBorder="1" applyAlignment="1">
      <alignment horizontal="center"/>
    </xf>
    <xf numFmtId="173" fontId="41" fillId="0" borderId="7" xfId="2" applyNumberFormat="1" applyFont="1" applyBorder="1" applyAlignment="1">
      <alignment horizontal="center"/>
    </xf>
    <xf numFmtId="173" fontId="37" fillId="0" borderId="7" xfId="0" applyNumberFormat="1" applyFont="1" applyBorder="1"/>
    <xf numFmtId="173" fontId="49" fillId="2" borderId="0" xfId="4" applyNumberFormat="1" applyFont="1" applyFill="1" applyBorder="1" applyAlignment="1">
      <alignment horizontal="right" vertical="center" wrapText="1" shrinkToFit="1"/>
    </xf>
    <xf numFmtId="173" fontId="50"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37" fillId="0" borderId="7" xfId="2" applyNumberFormat="1" applyFont="1" applyFill="1" applyBorder="1" applyAlignment="1">
      <alignment horizontal="center" vertical="center" wrapText="1" shrinkToFit="1"/>
    </xf>
    <xf numFmtId="173" fontId="37" fillId="0" borderId="7" xfId="2" applyNumberFormat="1" applyFont="1" applyFill="1" applyBorder="1" applyAlignment="1">
      <alignment horizontal="right" vertical="center" wrapText="1" shrinkToFit="1"/>
    </xf>
    <xf numFmtId="173" fontId="50" fillId="10" borderId="0" xfId="0" applyNumberFormat="1" applyFont="1" applyFill="1" applyBorder="1" applyAlignment="1">
      <alignment horizontal="center"/>
    </xf>
    <xf numFmtId="0" fontId="44" fillId="9" borderId="3" xfId="0" applyFont="1" applyFill="1" applyBorder="1" applyAlignment="1">
      <alignment horizontal="left" vertical="center" wrapText="1"/>
    </xf>
    <xf numFmtId="173" fontId="44" fillId="9" borderId="3" xfId="11" applyNumberFormat="1" applyFont="1" applyFill="1" applyBorder="1" applyAlignment="1">
      <alignment horizontal="center" vertical="center" wrapText="1"/>
    </xf>
    <xf numFmtId="173" fontId="41" fillId="0" borderId="0" xfId="11" applyNumberFormat="1" applyFont="1" applyBorder="1" applyAlignment="1">
      <alignment horizontal="center"/>
    </xf>
    <xf numFmtId="173" fontId="37" fillId="0" borderId="0" xfId="0" applyNumberFormat="1" applyFont="1" applyBorder="1"/>
    <xf numFmtId="0" fontId="41" fillId="0" borderId="14" xfId="0" applyFont="1" applyBorder="1"/>
    <xf numFmtId="0" fontId="1" fillId="0" borderId="14" xfId="0" applyFont="1" applyBorder="1"/>
    <xf numFmtId="0" fontId="43" fillId="2" borderId="14" xfId="0" applyFont="1" applyFill="1" applyBorder="1" applyAlignment="1">
      <alignment horizontal="center" vertical="center" wrapText="1" shrinkToFit="1"/>
    </xf>
    <xf numFmtId="173" fontId="44" fillId="9" borderId="3" xfId="2" applyNumberFormat="1" applyFont="1" applyFill="1" applyBorder="1" applyAlignment="1">
      <alignment horizontal="center" vertical="center" wrapText="1"/>
    </xf>
    <xf numFmtId="0" fontId="41" fillId="0" borderId="14" xfId="0" applyFont="1" applyBorder="1" applyAlignment="1">
      <alignment horizontal="center" vertical="center"/>
    </xf>
    <xf numFmtId="173" fontId="41" fillId="0" borderId="14" xfId="2" applyNumberFormat="1" applyFont="1" applyBorder="1" applyAlignment="1">
      <alignment horizontal="center"/>
    </xf>
    <xf numFmtId="0" fontId="53" fillId="3" borderId="0" xfId="4" applyNumberFormat="1" applyFont="1" applyFill="1" applyBorder="1" applyAlignment="1">
      <alignment horizontal="left" wrapText="1" shrinkToFit="1"/>
    </xf>
    <xf numFmtId="165" fontId="86" fillId="0" borderId="0" xfId="1" applyNumberFormat="1" applyFont="1" applyFill="1" applyBorder="1" applyAlignment="1">
      <alignment horizontal="right" wrapText="1"/>
    </xf>
    <xf numFmtId="9" fontId="85" fillId="0" borderId="0" xfId="2" applyFont="1" applyFill="1" applyBorder="1" applyAlignment="1">
      <alignment horizontal="right" wrapText="1"/>
    </xf>
    <xf numFmtId="165" fontId="53" fillId="0" borderId="6" xfId="1" applyNumberFormat="1" applyFont="1" applyFill="1" applyBorder="1" applyAlignment="1">
      <alignment horizontal="right" wrapText="1" shrinkToFit="1"/>
    </xf>
    <xf numFmtId="0" fontId="53" fillId="0" borderId="0" xfId="4" applyFont="1" applyFill="1" applyAlignment="1">
      <alignment vertical="center"/>
    </xf>
    <xf numFmtId="0" fontId="53" fillId="0" borderId="0" xfId="4" applyFont="1" applyFill="1" applyAlignment="1">
      <alignment vertical="center" wrapText="1"/>
    </xf>
    <xf numFmtId="0" fontId="53" fillId="0" borderId="0" xfId="4" applyFont="1" applyFill="1" applyAlignment="1">
      <alignment vertical="center" shrinkToFit="1"/>
    </xf>
    <xf numFmtId="0" fontId="86" fillId="0" borderId="0" xfId="4" applyNumberFormat="1" applyFont="1" applyFill="1" applyBorder="1" applyAlignment="1">
      <alignment wrapText="1"/>
    </xf>
    <xf numFmtId="9" fontId="53" fillId="0" borderId="0" xfId="11" applyFont="1" applyFill="1" applyBorder="1" applyAlignment="1">
      <alignment horizontal="right" wrapText="1" shrinkToFit="1"/>
    </xf>
    <xf numFmtId="9" fontId="53" fillId="3" borderId="6" xfId="11" applyFont="1" applyFill="1" applyBorder="1" applyAlignment="1">
      <alignment horizontal="right" wrapText="1" shrinkToFit="1"/>
    </xf>
    <xf numFmtId="9" fontId="53" fillId="3" borderId="0" xfId="11" applyFont="1" applyFill="1" applyBorder="1" applyAlignment="1">
      <alignment horizontal="right" wrapText="1" shrinkToFit="1"/>
    </xf>
    <xf numFmtId="9" fontId="53" fillId="0" borderId="6" xfId="11" applyFont="1" applyFill="1" applyBorder="1" applyAlignment="1">
      <alignment horizontal="right" wrapText="1" shrinkToFit="1"/>
    </xf>
    <xf numFmtId="0" fontId="84"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5" fillId="3" borderId="0" xfId="1" applyNumberFormat="1" applyFont="1" applyFill="1" applyBorder="1" applyAlignment="1">
      <alignment horizontal="right" wrapText="1" shrinkToFit="1"/>
    </xf>
    <xf numFmtId="0" fontId="9" fillId="9" borderId="0" xfId="0" applyFont="1" applyFill="1" applyBorder="1" applyAlignment="1">
      <alignment vertical="center" wrapText="1" shrinkToFit="1"/>
    </xf>
    <xf numFmtId="166" fontId="55" fillId="9" borderId="0" xfId="1" applyNumberFormat="1" applyFont="1" applyFill="1" applyBorder="1" applyAlignment="1">
      <alignment horizontal="right" wrapText="1" shrinkToFit="1"/>
    </xf>
    <xf numFmtId="167" fontId="55" fillId="9" borderId="0" xfId="2"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5" fillId="3" borderId="0" xfId="1" applyNumberFormat="1" applyFont="1" applyFill="1" applyBorder="1" applyAlignment="1">
      <alignment horizontal="right" wrapText="1" shrinkToFit="1"/>
    </xf>
    <xf numFmtId="166" fontId="55" fillId="3" borderId="1" xfId="1" applyNumberFormat="1" applyFont="1" applyFill="1" applyBorder="1" applyAlignment="1">
      <alignment horizontal="right" wrapText="1" shrinkToFit="1"/>
    </xf>
    <xf numFmtId="167" fontId="55" fillId="3" borderId="1" xfId="2" applyNumberFormat="1" applyFont="1" applyFill="1" applyBorder="1" applyAlignment="1">
      <alignment horizontal="right" wrapText="1" shrinkToFit="1"/>
    </xf>
    <xf numFmtId="0" fontId="15" fillId="9" borderId="0" xfId="0" applyFont="1" applyFill="1" applyBorder="1" applyAlignment="1">
      <alignment vertical="center" wrapText="1" shrinkToFit="1"/>
    </xf>
    <xf numFmtId="165" fontId="55" fillId="9" borderId="15" xfId="1" applyNumberFormat="1" applyFont="1" applyFill="1" applyBorder="1" applyAlignment="1">
      <alignment horizontal="right" wrapText="1" shrinkToFit="1"/>
    </xf>
    <xf numFmtId="166" fontId="55" fillId="9" borderId="15" xfId="1" applyNumberFormat="1" applyFont="1" applyFill="1" applyBorder="1" applyAlignment="1">
      <alignment horizontal="right" wrapText="1" shrinkToFit="1"/>
    </xf>
    <xf numFmtId="9" fontId="55" fillId="3" borderId="0" xfId="2" applyFont="1" applyFill="1" applyBorder="1" applyAlignment="1">
      <alignment horizontal="right" wrapText="1" shrinkToFit="1"/>
    </xf>
    <xf numFmtId="0" fontId="9" fillId="9" borderId="6" xfId="0" applyFont="1" applyFill="1" applyBorder="1" applyAlignment="1">
      <alignment vertical="center" wrapText="1" shrinkToFit="1"/>
    </xf>
    <xf numFmtId="165" fontId="56" fillId="9" borderId="6" xfId="1" applyNumberFormat="1" applyFont="1" applyFill="1" applyBorder="1" applyAlignment="1">
      <alignment horizontal="right" vertical="center" wrapText="1" shrinkToFit="1"/>
    </xf>
    <xf numFmtId="167" fontId="55" fillId="9" borderId="6" xfId="2" applyNumberFormat="1" applyFont="1" applyFill="1" applyBorder="1" applyAlignment="1">
      <alignment horizontal="right" wrapText="1" shrinkToFit="1"/>
    </xf>
    <xf numFmtId="165" fontId="56" fillId="3" borderId="0" xfId="1" applyNumberFormat="1" applyFont="1" applyFill="1" applyBorder="1" applyAlignment="1">
      <alignment horizontal="right" vertical="center" wrapText="1"/>
    </xf>
    <xf numFmtId="165" fontId="55" fillId="9" borderId="0" xfId="1" applyNumberFormat="1" applyFont="1" applyFill="1" applyBorder="1" applyAlignment="1">
      <alignment horizontal="right" wrapText="1" shrinkToFit="1"/>
    </xf>
    <xf numFmtId="165" fontId="55" fillId="3" borderId="1" xfId="1" applyNumberFormat="1" applyFont="1" applyFill="1" applyBorder="1" applyAlignment="1">
      <alignment horizontal="right" wrapText="1" shrinkToFit="1"/>
    </xf>
    <xf numFmtId="167" fontId="55" fillId="2" borderId="1" xfId="2" applyNumberFormat="1" applyFont="1" applyFill="1" applyBorder="1" applyAlignment="1">
      <alignment horizontal="right" wrapText="1" shrinkToFit="1"/>
    </xf>
    <xf numFmtId="0" fontId="9" fillId="9" borderId="6" xfId="0" applyFont="1" applyFill="1" applyBorder="1" applyAlignment="1">
      <alignment horizontal="left" vertical="center" wrapText="1"/>
    </xf>
    <xf numFmtId="0" fontId="15" fillId="3" borderId="15" xfId="0" applyFont="1" applyFill="1" applyBorder="1" applyAlignment="1">
      <alignment horizontal="left" vertical="center" wrapText="1" indent="1"/>
    </xf>
    <xf numFmtId="165" fontId="55" fillId="3" borderId="15" xfId="1" applyNumberFormat="1" applyFont="1" applyFill="1" applyBorder="1" applyAlignment="1">
      <alignment horizontal="right" wrapText="1" shrinkToFit="1"/>
    </xf>
    <xf numFmtId="166" fontId="55" fillId="3" borderId="15" xfId="1" applyNumberFormat="1" applyFont="1" applyFill="1" applyBorder="1" applyAlignment="1">
      <alignment horizontal="right" wrapText="1" shrinkToFit="1"/>
    </xf>
    <xf numFmtId="167" fontId="55" fillId="3" borderId="15" xfId="2" applyNumberFormat="1" applyFont="1" applyFill="1" applyBorder="1" applyAlignment="1">
      <alignment horizontal="right" wrapText="1" shrinkToFit="1"/>
    </xf>
    <xf numFmtId="0" fontId="15" fillId="9" borderId="1" xfId="0" applyFont="1" applyFill="1" applyBorder="1" applyAlignment="1">
      <alignment horizontal="left" vertical="center" wrapText="1" indent="1"/>
    </xf>
    <xf numFmtId="165" fontId="55" fillId="9" borderId="1" xfId="1" applyNumberFormat="1" applyFont="1" applyFill="1" applyBorder="1" applyAlignment="1">
      <alignment horizontal="right" wrapText="1" shrinkToFit="1"/>
    </xf>
    <xf numFmtId="167" fontId="55" fillId="9" borderId="1"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5" fillId="3" borderId="6" xfId="0" applyFont="1" applyFill="1" applyBorder="1" applyAlignment="1">
      <alignment vertical="center" wrapText="1"/>
    </xf>
    <xf numFmtId="165" fontId="55" fillId="3" borderId="6" xfId="1" applyNumberFormat="1" applyFont="1" applyFill="1" applyBorder="1" applyAlignment="1">
      <alignment horizontal="right" vertical="center" wrapText="1" shrinkToFit="1"/>
    </xf>
    <xf numFmtId="167" fontId="55" fillId="3" borderId="6" xfId="2" applyNumberFormat="1" applyFont="1" applyFill="1" applyBorder="1" applyAlignment="1">
      <alignment horizontal="right" vertical="center" wrapText="1" shrinkToFit="1"/>
    </xf>
    <xf numFmtId="166" fontId="55" fillId="3" borderId="6" xfId="1" applyNumberFormat="1" applyFont="1" applyFill="1" applyBorder="1" applyAlignment="1">
      <alignment horizontal="right" vertical="center" wrapText="1" shrinkToFit="1"/>
    </xf>
    <xf numFmtId="0" fontId="15" fillId="3" borderId="13" xfId="0" applyFont="1" applyFill="1" applyBorder="1" applyAlignment="1">
      <alignment vertical="center" wrapText="1"/>
    </xf>
    <xf numFmtId="0" fontId="15" fillId="3" borderId="7" xfId="0" applyFont="1" applyFill="1" applyBorder="1" applyAlignment="1">
      <alignment vertical="center" wrapText="1" shrinkToFit="1"/>
    </xf>
    <xf numFmtId="165" fontId="56" fillId="3" borderId="13" xfId="0" applyNumberFormat="1" applyFont="1" applyFill="1" applyBorder="1" applyAlignment="1">
      <alignment horizontal="right" vertical="center" wrapText="1"/>
    </xf>
    <xf numFmtId="167" fontId="55" fillId="3" borderId="13" xfId="2" applyNumberFormat="1" applyFont="1" applyFill="1" applyBorder="1" applyAlignment="1">
      <alignment horizontal="right" vertical="center" wrapText="1" shrinkToFit="1"/>
    </xf>
    <xf numFmtId="166" fontId="55" fillId="3" borderId="13" xfId="1" applyNumberFormat="1" applyFont="1" applyFill="1" applyBorder="1" applyAlignment="1">
      <alignment horizontal="right" vertical="center" wrapText="1" shrinkToFit="1"/>
    </xf>
    <xf numFmtId="0" fontId="10" fillId="9" borderId="0" xfId="0" applyFont="1" applyFill="1" applyBorder="1" applyAlignment="1">
      <alignment wrapText="1"/>
    </xf>
    <xf numFmtId="165" fontId="55" fillId="9" borderId="0" xfId="1" applyNumberFormat="1" applyFont="1" applyFill="1" applyBorder="1" applyAlignment="1">
      <alignment horizontal="right" vertical="center" wrapText="1" shrinkToFit="1"/>
    </xf>
    <xf numFmtId="9" fontId="55" fillId="9" borderId="0" xfId="2" applyFont="1" applyFill="1" applyAlignment="1">
      <alignment horizontal="right" vertical="center" wrapText="1" shrinkToFit="1"/>
    </xf>
    <xf numFmtId="167" fontId="55" fillId="9" borderId="0" xfId="2" applyNumberFormat="1" applyFont="1" applyFill="1" applyBorder="1" applyAlignment="1">
      <alignment horizontal="right" vertical="center" wrapText="1" shrinkToFit="1"/>
    </xf>
    <xf numFmtId="169" fontId="78" fillId="9" borderId="0" xfId="0" applyNumberFormat="1" applyFont="1" applyFill="1" applyAlignment="1">
      <alignment horizontal="right" vertical="center" wrapText="1" shrinkToFit="1"/>
    </xf>
    <xf numFmtId="0" fontId="9" fillId="9" borderId="1" xfId="0" applyFont="1" applyFill="1" applyBorder="1" applyAlignment="1">
      <alignment wrapText="1"/>
    </xf>
    <xf numFmtId="165" fontId="55" fillId="9" borderId="1" xfId="1" applyNumberFormat="1" applyFont="1" applyFill="1" applyBorder="1" applyAlignment="1">
      <alignment horizontal="right" vertical="center" wrapText="1" shrinkToFit="1"/>
    </xf>
    <xf numFmtId="167" fontId="55" fillId="9" borderId="1" xfId="2" applyNumberFormat="1" applyFont="1" applyFill="1" applyBorder="1" applyAlignment="1">
      <alignment horizontal="right" vertical="center" wrapText="1" shrinkToFit="1"/>
    </xf>
    <xf numFmtId="167" fontId="55" fillId="2" borderId="7" xfId="2" applyNumberFormat="1" applyFont="1" applyFill="1" applyBorder="1" applyAlignment="1">
      <alignment horizontal="right" vertical="center" wrapText="1" shrinkToFit="1"/>
    </xf>
    <xf numFmtId="0" fontId="58" fillId="9" borderId="0" xfId="0" applyFont="1" applyFill="1" applyBorder="1" applyAlignment="1">
      <alignment vertical="center" wrapText="1" shrinkToFit="1"/>
    </xf>
    <xf numFmtId="0" fontId="56" fillId="9" borderId="0" xfId="0" applyFont="1" applyFill="1" applyBorder="1" applyAlignment="1">
      <alignment horizontal="left" vertical="center" wrapText="1"/>
    </xf>
    <xf numFmtId="0" fontId="58" fillId="9" borderId="6" xfId="0" applyFont="1" applyFill="1" applyBorder="1" applyAlignment="1">
      <alignment horizontal="left" vertical="center" wrapText="1"/>
    </xf>
    <xf numFmtId="165" fontId="55" fillId="9" borderId="6" xfId="1" applyNumberFormat="1" applyFont="1" applyFill="1" applyBorder="1" applyAlignment="1">
      <alignment horizontal="right" wrapText="1" shrinkToFit="1"/>
    </xf>
    <xf numFmtId="0" fontId="80" fillId="9" borderId="6" xfId="0" applyFont="1" applyFill="1" applyBorder="1" applyAlignment="1">
      <alignment horizontal="left" vertical="center" wrapText="1"/>
    </xf>
    <xf numFmtId="0" fontId="81" fillId="9" borderId="13" xfId="0" applyFont="1" applyFill="1" applyBorder="1" applyAlignment="1">
      <alignment horizontal="left" vertical="center" wrapText="1"/>
    </xf>
    <xf numFmtId="165" fontId="55" fillId="9" borderId="13" xfId="1" applyNumberFormat="1" applyFont="1" applyFill="1" applyBorder="1" applyAlignment="1">
      <alignment horizontal="right" wrapText="1" shrinkToFit="1"/>
    </xf>
    <xf numFmtId="167" fontId="55" fillId="9" borderId="13" xfId="2" applyNumberFormat="1" applyFont="1" applyFill="1" applyBorder="1" applyAlignment="1">
      <alignment horizontal="right" wrapText="1" shrinkToFit="1"/>
    </xf>
    <xf numFmtId="164" fontId="53" fillId="9" borderId="0" xfId="1" applyNumberFormat="1" applyFont="1" applyFill="1" applyBorder="1" applyAlignment="1">
      <alignment horizontal="left" vertical="center" wrapText="1" shrinkToFit="1"/>
    </xf>
    <xf numFmtId="166" fontId="53" fillId="9" borderId="0" xfId="1" applyNumberFormat="1" applyFont="1" applyFill="1" applyBorder="1" applyAlignment="1">
      <alignment horizontal="center" vertical="center" wrapText="1" shrinkToFit="1"/>
    </xf>
    <xf numFmtId="166" fontId="84" fillId="9" borderId="0" xfId="1" applyNumberFormat="1" applyFont="1" applyFill="1" applyBorder="1" applyAlignment="1">
      <alignment horizontal="center" vertical="center" wrapText="1" shrinkToFit="1"/>
    </xf>
    <xf numFmtId="167" fontId="53" fillId="9" borderId="0" xfId="2" applyNumberFormat="1" applyFont="1" applyFill="1" applyBorder="1" applyAlignment="1">
      <alignment horizontal="center" vertical="center" wrapText="1" shrinkToFit="1"/>
    </xf>
    <xf numFmtId="0" fontId="53" fillId="9" borderId="0" xfId="4" applyFont="1" applyFill="1" applyBorder="1" applyAlignment="1">
      <alignment vertical="center" wrapText="1"/>
    </xf>
    <xf numFmtId="165" fontId="53" fillId="9" borderId="0" xfId="1" applyNumberFormat="1" applyFont="1" applyFill="1" applyBorder="1" applyAlignment="1">
      <alignment horizontal="right" vertical="center" wrapText="1" indent="1"/>
    </xf>
    <xf numFmtId="167" fontId="53" fillId="9" borderId="0" xfId="2" applyNumberFormat="1" applyFont="1" applyFill="1" applyBorder="1" applyAlignment="1">
      <alignment horizontal="center" vertical="center" wrapText="1"/>
    </xf>
    <xf numFmtId="164" fontId="55" fillId="9" borderId="0" xfId="1" applyNumberFormat="1" applyFont="1" applyFill="1" applyBorder="1" applyAlignment="1">
      <alignment horizontal="left" vertical="center" wrapText="1" shrinkToFit="1"/>
    </xf>
    <xf numFmtId="10" fontId="55" fillId="9" borderId="0" xfId="2" applyNumberFormat="1" applyFont="1" applyFill="1" applyBorder="1" applyAlignment="1">
      <alignment horizontal="center" vertical="center" wrapText="1" shrinkToFit="1"/>
    </xf>
    <xf numFmtId="164" fontId="55" fillId="9" borderId="0" xfId="1" applyFont="1" applyFill="1" applyBorder="1" applyAlignment="1">
      <alignment horizontal="center" vertical="center" wrapText="1" shrinkToFit="1"/>
    </xf>
    <xf numFmtId="0" fontId="53" fillId="9" borderId="0" xfId="4" applyFont="1" applyFill="1" applyBorder="1" applyAlignment="1">
      <alignment horizontal="left" wrapText="1" shrinkToFit="1"/>
    </xf>
    <xf numFmtId="165" fontId="53" fillId="9" borderId="0" xfId="1" applyNumberFormat="1" applyFont="1" applyFill="1" applyBorder="1" applyAlignment="1">
      <alignment horizontal="right" wrapText="1" shrinkToFit="1"/>
    </xf>
    <xf numFmtId="9" fontId="53" fillId="9" borderId="0" xfId="11" applyFont="1" applyFill="1" applyBorder="1" applyAlignment="1">
      <alignment horizontal="right" wrapText="1" shrinkToFit="1"/>
    </xf>
    <xf numFmtId="0" fontId="84" fillId="9" borderId="0" xfId="4" applyFont="1" applyFill="1" applyBorder="1" applyAlignment="1">
      <alignment horizontal="left" wrapText="1" shrinkToFit="1"/>
    </xf>
    <xf numFmtId="0" fontId="86" fillId="9" borderId="8" xfId="4" applyFont="1" applyFill="1" applyBorder="1" applyAlignment="1">
      <alignment wrapText="1"/>
    </xf>
    <xf numFmtId="165" fontId="86" fillId="9" borderId="8" xfId="1" applyNumberFormat="1" applyFont="1" applyFill="1" applyBorder="1" applyAlignment="1">
      <alignment horizontal="right" wrapText="1"/>
    </xf>
    <xf numFmtId="9" fontId="85" fillId="9" borderId="8" xfId="11" applyFont="1" applyFill="1" applyBorder="1" applyAlignment="1">
      <alignment horizontal="right" wrapText="1"/>
    </xf>
    <xf numFmtId="0" fontId="53" fillId="9" borderId="0" xfId="4" applyNumberFormat="1" applyFont="1" applyFill="1" applyBorder="1" applyAlignment="1">
      <alignment horizontal="left" wrapText="1" shrinkToFit="1"/>
    </xf>
    <xf numFmtId="0" fontId="53" fillId="9" borderId="6" xfId="4" applyNumberFormat="1" applyFont="1" applyFill="1" applyBorder="1" applyAlignment="1">
      <alignment horizontal="left" wrapText="1" shrinkToFit="1"/>
    </xf>
    <xf numFmtId="165" fontId="53" fillId="9" borderId="6" xfId="1" applyNumberFormat="1" applyFont="1" applyFill="1" applyBorder="1" applyAlignment="1">
      <alignment horizontal="right" wrapText="1" shrinkToFit="1"/>
    </xf>
    <xf numFmtId="9" fontId="53" fillId="9" borderId="6" xfId="11" applyFont="1" applyFill="1" applyBorder="1" applyAlignment="1">
      <alignment horizontal="right" wrapText="1" shrinkToFit="1"/>
    </xf>
    <xf numFmtId="0" fontId="84" fillId="9" borderId="0" xfId="4" applyNumberFormat="1" applyFont="1" applyFill="1" applyBorder="1" applyAlignment="1">
      <alignment horizontal="left" wrapText="1" shrinkToFit="1"/>
    </xf>
    <xf numFmtId="0" fontId="84" fillId="0" borderId="6" xfId="4" applyNumberFormat="1" applyFont="1" applyFill="1" applyBorder="1" applyAlignment="1">
      <alignment horizontal="left" wrapText="1" shrinkToFit="1"/>
    </xf>
    <xf numFmtId="0" fontId="88" fillId="0" borderId="0" xfId="4" applyFont="1" applyFill="1" applyBorder="1" applyAlignment="1">
      <alignment horizontal="left" vertical="center" wrapText="1" shrinkToFit="1"/>
    </xf>
    <xf numFmtId="167" fontId="53" fillId="9" borderId="0" xfId="2" applyNumberFormat="1" applyFont="1" applyFill="1" applyBorder="1" applyAlignment="1">
      <alignment horizontal="left" wrapText="1" shrinkToFit="1"/>
    </xf>
    <xf numFmtId="167" fontId="53" fillId="9" borderId="0" xfId="2" applyNumberFormat="1" applyFont="1" applyFill="1" applyBorder="1" applyAlignment="1">
      <alignment horizontal="center" wrapText="1" shrinkToFit="1"/>
    </xf>
    <xf numFmtId="3" fontId="94" fillId="9" borderId="0" xfId="0" applyNumberFormat="1" applyFont="1" applyFill="1" applyBorder="1" applyAlignment="1">
      <alignment horizontal="center" vertical="center"/>
    </xf>
    <xf numFmtId="167" fontId="93" fillId="9" borderId="0" xfId="0" applyNumberFormat="1" applyFont="1" applyFill="1" applyBorder="1" applyAlignment="1">
      <alignment horizontal="center" vertical="center"/>
    </xf>
    <xf numFmtId="4" fontId="93" fillId="9" borderId="0" xfId="0" applyNumberFormat="1" applyFont="1" applyFill="1" applyBorder="1" applyAlignment="1">
      <alignment horizontal="center" vertical="center"/>
    </xf>
    <xf numFmtId="0" fontId="93" fillId="9" borderId="0" xfId="0" applyFont="1" applyFill="1" applyBorder="1" applyAlignment="1">
      <alignment vertical="center"/>
    </xf>
    <xf numFmtId="167" fontId="55" fillId="3" borderId="0" xfId="2" applyNumberFormat="1" applyFont="1" applyFill="1" applyBorder="1" applyAlignment="1">
      <alignment horizontal="center" vertical="center" wrapText="1" shrinkToFit="1"/>
    </xf>
    <xf numFmtId="167" fontId="55" fillId="9" borderId="0" xfId="2" applyNumberFormat="1" applyFont="1" applyFill="1" applyBorder="1" applyAlignment="1">
      <alignment horizontal="center" vertical="center" wrapText="1" shrinkToFit="1"/>
    </xf>
    <xf numFmtId="167" fontId="55" fillId="3" borderId="7" xfId="2"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0" fontId="22" fillId="8" borderId="0" xfId="4" applyFont="1" applyFill="1" applyBorder="1" applyAlignment="1">
      <alignment vertical="center" shrinkToFit="1"/>
    </xf>
    <xf numFmtId="0" fontId="38" fillId="2" borderId="0" xfId="0" applyFont="1" applyFill="1" applyBorder="1" applyAlignment="1">
      <alignment horizontal="center" wrapText="1" shrinkToFit="1"/>
    </xf>
    <xf numFmtId="0" fontId="38" fillId="2" borderId="0" xfId="0" applyFont="1" applyFill="1" applyBorder="1" applyAlignment="1">
      <alignment horizontal="right" wrapText="1" shrinkToFit="1"/>
    </xf>
    <xf numFmtId="0" fontId="53" fillId="0" borderId="0" xfId="4" applyFont="1" applyFill="1" applyBorder="1" applyAlignment="1">
      <alignment horizontal="left" wrapText="1" shrinkToFit="1"/>
    </xf>
    <xf numFmtId="0" fontId="64" fillId="2" borderId="0" xfId="0" applyFont="1" applyFill="1" applyBorder="1" applyAlignment="1">
      <alignment horizontal="center"/>
    </xf>
    <xf numFmtId="0" fontId="38" fillId="2" borderId="0" xfId="0" applyFont="1" applyFill="1" applyBorder="1" applyAlignment="1">
      <alignment horizontal="center"/>
    </xf>
    <xf numFmtId="0" fontId="48" fillId="0" borderId="0" xfId="0" applyFont="1" applyBorder="1" applyAlignment="1">
      <alignment horizontal="center" vertical="center"/>
    </xf>
    <xf numFmtId="0" fontId="48" fillId="0" borderId="7"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48" fillId="0" borderId="0" xfId="0" applyFont="1" applyFill="1" applyBorder="1" applyAlignment="1">
      <alignment horizontal="center" vertical="center"/>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53" fillId="2" borderId="1" xfId="0" quotePrefix="1" applyNumberFormat="1" applyFont="1" applyFill="1" applyBorder="1" applyAlignment="1">
      <alignment horizontal="center" vertical="center" shrinkToFit="1"/>
    </xf>
    <xf numFmtId="0" fontId="82" fillId="8" borderId="0" xfId="0" applyFont="1" applyFill="1" applyBorder="1" applyAlignment="1">
      <alignment horizontal="left" vertical="center"/>
    </xf>
    <xf numFmtId="0" fontId="82" fillId="5" borderId="0" xfId="0" applyFont="1" applyFill="1" applyBorder="1" applyAlignment="1">
      <alignment horizontal="center" vertical="center" wrapText="1" shrinkToFit="1"/>
    </xf>
    <xf numFmtId="0" fontId="83" fillId="0" borderId="0" xfId="0" applyFont="1" applyBorder="1" applyAlignment="1">
      <alignment horizontal="center" vertical="center" wrapText="1"/>
    </xf>
    <xf numFmtId="0" fontId="53"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5" fillId="2" borderId="0" xfId="4"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2" fillId="0" borderId="0" xfId="0" applyFont="1" applyFill="1" applyAlignment="1">
      <alignment horizontal="left" wrapText="1"/>
    </xf>
    <xf numFmtId="0" fontId="72" fillId="0" borderId="0" xfId="10" applyFont="1" applyFill="1" applyBorder="1" applyAlignment="1">
      <alignment horizontal="left" vertical="center" wrapText="1"/>
    </xf>
    <xf numFmtId="0" fontId="72" fillId="2" borderId="0" xfId="10" applyFont="1" applyFill="1" applyBorder="1" applyAlignment="1">
      <alignment horizontal="left" vertical="center" wrapText="1"/>
    </xf>
    <xf numFmtId="0" fontId="75"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2"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84" fillId="3" borderId="7" xfId="1" applyNumberFormat="1" applyFont="1" applyFill="1" applyBorder="1" applyAlignment="1">
      <alignment horizontal="center" vertical="center" wrapText="1" shrinkToFit="1"/>
    </xf>
    <xf numFmtId="171" fontId="83" fillId="2" borderId="10" xfId="4"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166" fontId="67" fillId="0" borderId="0" xfId="1" applyNumberFormat="1" applyFont="1" applyFill="1" applyBorder="1" applyAlignment="1">
      <alignment horizontal="center" vertical="center" wrapText="1" shrinkToFit="1"/>
    </xf>
    <xf numFmtId="0" fontId="97" fillId="8" borderId="7" xfId="4" applyFont="1" applyFill="1" applyBorder="1" applyAlignment="1">
      <alignment horizontal="left" vertical="center" shrinkToFit="1"/>
    </xf>
  </cellXfs>
  <cellStyles count="12">
    <cellStyle name="Comma 2" xfId="7"/>
    <cellStyle name="Comma_IV-trim  2002" xfId="5"/>
    <cellStyle name="Millares" xfId="1" builtinId="3"/>
    <cellStyle name="Normal" xfId="0" builtinId="0"/>
    <cellStyle name="Normal 2" xfId="4"/>
    <cellStyle name="Normal 3" xfId="6"/>
    <cellStyle name="Normal_IS Mexico y CA" xfId="9"/>
    <cellStyle name="Normal_IV-trim  2002" xfId="3"/>
    <cellStyle name="Normal_Sudamérica" xfId="10"/>
    <cellStyle name="Percent 2" xfId="8"/>
    <cellStyle name="Porcentaje" xfId="2" builtinId="5"/>
    <cellStyle name="Porcentaje 2" xfId="11"/>
  </cellStyles>
  <dxfs count="0"/>
  <tableStyles count="0" defaultTableStyle="TableStyleMedium9" defaultPivotStyle="PivotStyleLight16"/>
  <colors>
    <mruColors>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6</xdr:col>
      <xdr:colOff>190500</xdr:colOff>
      <xdr:row>24</xdr:row>
      <xdr:rowOff>122464</xdr:rowOff>
    </xdr:from>
    <xdr:to>
      <xdr:col>11</xdr:col>
      <xdr:colOff>486170</xdr:colOff>
      <xdr:row>34</xdr:row>
      <xdr:rowOff>159055</xdr:rowOff>
    </xdr:to>
    <xdr:pic>
      <xdr:nvPicPr>
        <xdr:cNvPr id="7" name="Imagen 6"/>
        <xdr:cNvPicPr>
          <a:picLocks noChangeAspect="1"/>
        </xdr:cNvPicPr>
      </xdr:nvPicPr>
      <xdr:blipFill>
        <a:blip xmlns:r="http://schemas.openxmlformats.org/officeDocument/2006/relationships" r:embed="rId2"/>
        <a:stretch>
          <a:fillRect/>
        </a:stretch>
      </xdr:blipFill>
      <xdr:spPr>
        <a:xfrm>
          <a:off x="6517821" y="6082393"/>
          <a:ext cx="5194242" cy="2676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showGridLines="0" tabSelected="1" topLeftCell="G1" workbookViewId="0">
      <selection activeCell="L18" sqref="L18"/>
    </sheetView>
  </sheetViews>
  <sheetFormatPr baseColWidth="10" defaultRowHeight="12.75" x14ac:dyDescent="0.2"/>
  <cols>
    <col min="1" max="1" width="11.42578125" style="201"/>
    <col min="2" max="2" width="14.28515625" style="201" customWidth="1"/>
    <col min="3" max="3" width="21.85546875" style="201" bestFit="1" customWidth="1"/>
    <col min="4" max="5" width="12.42578125" style="201" customWidth="1"/>
    <col min="6" max="6" width="3" style="201" customWidth="1"/>
    <col min="7" max="8" width="12.42578125" style="201" customWidth="1"/>
    <col min="9" max="9" width="3" style="201" customWidth="1"/>
    <col min="10" max="11" width="12.42578125" style="201" customWidth="1"/>
    <col min="12" max="12" width="3" style="201" customWidth="1"/>
    <col min="13" max="14" width="12.42578125" style="201" customWidth="1"/>
    <col min="15" max="16384" width="11.42578125" style="201"/>
  </cols>
  <sheetData>
    <row r="2" spans="2:14" ht="24.95" customHeight="1" x14ac:dyDescent="0.2">
      <c r="B2" s="604" t="s">
        <v>213</v>
      </c>
      <c r="C2" s="604"/>
      <c r="D2" s="604"/>
      <c r="E2" s="604"/>
      <c r="F2" s="604"/>
      <c r="G2" s="604"/>
      <c r="H2" s="604"/>
      <c r="I2" s="604"/>
      <c r="J2" s="604"/>
      <c r="K2" s="604"/>
      <c r="L2" s="604"/>
      <c r="M2" s="604"/>
      <c r="N2" s="604"/>
    </row>
    <row r="3" spans="2:14" ht="18" customHeight="1" x14ac:dyDescent="0.2">
      <c r="B3" s="606" t="s">
        <v>64</v>
      </c>
      <c r="C3" s="606"/>
      <c r="D3" s="606"/>
      <c r="E3" s="606"/>
      <c r="F3" s="606"/>
      <c r="G3" s="606"/>
      <c r="H3" s="606"/>
      <c r="I3" s="606"/>
      <c r="J3" s="606"/>
      <c r="K3" s="606"/>
      <c r="L3" s="606"/>
      <c r="M3" s="606"/>
      <c r="N3" s="606"/>
    </row>
    <row r="4" spans="2:14" ht="21" customHeight="1" x14ac:dyDescent="0.25">
      <c r="B4" s="202"/>
      <c r="C4" s="202"/>
      <c r="D4" s="603" t="s">
        <v>56</v>
      </c>
      <c r="E4" s="603"/>
      <c r="G4" s="603" t="s">
        <v>57</v>
      </c>
      <c r="H4" s="603"/>
      <c r="J4" s="603" t="s">
        <v>58</v>
      </c>
      <c r="K4" s="603"/>
      <c r="M4" s="603" t="s">
        <v>153</v>
      </c>
      <c r="N4" s="603"/>
    </row>
    <row r="5" spans="2:14" ht="15.75" thickBot="1" x14ac:dyDescent="0.3">
      <c r="B5" s="479"/>
      <c r="C5" s="479"/>
      <c r="D5" s="480" t="s">
        <v>190</v>
      </c>
      <c r="E5" s="480" t="s">
        <v>194</v>
      </c>
      <c r="G5" s="480" t="s">
        <v>190</v>
      </c>
      <c r="H5" s="480" t="s">
        <v>194</v>
      </c>
      <c r="J5" s="480" t="s">
        <v>190</v>
      </c>
      <c r="K5" s="480" t="s">
        <v>194</v>
      </c>
      <c r="M5" s="480" t="s">
        <v>190</v>
      </c>
      <c r="N5" s="480" t="s">
        <v>194</v>
      </c>
    </row>
    <row r="6" spans="2:14" ht="12.75" customHeight="1" x14ac:dyDescent="0.2">
      <c r="B6" s="605" t="s">
        <v>176</v>
      </c>
      <c r="C6" s="474" t="s">
        <v>59</v>
      </c>
      <c r="D6" s="475">
        <v>7.648975949157677E-2</v>
      </c>
      <c r="E6" s="475">
        <v>6.4863872047125959E-2</v>
      </c>
      <c r="F6" s="209"/>
      <c r="G6" s="475">
        <v>5.970122074630102E-2</v>
      </c>
      <c r="H6" s="475">
        <v>4.925238076403482E-2</v>
      </c>
      <c r="I6" s="209"/>
      <c r="J6" s="475">
        <v>6.4816460965722689E-2</v>
      </c>
      <c r="K6" s="475">
        <v>3.0049146194041088E-2</v>
      </c>
      <c r="M6" s="475">
        <v>0.25385668130928418</v>
      </c>
      <c r="N6" s="475">
        <v>0.17189335897695579</v>
      </c>
    </row>
    <row r="7" spans="2:14" x14ac:dyDescent="0.2">
      <c r="B7" s="605"/>
      <c r="C7" s="203" t="s">
        <v>76</v>
      </c>
      <c r="D7" s="476">
        <v>9.912903252611116E-2</v>
      </c>
      <c r="E7" s="476">
        <v>0.10605186960775237</v>
      </c>
      <c r="F7" s="477"/>
      <c r="G7" s="476">
        <v>9.9753769269691261E-2</v>
      </c>
      <c r="H7" s="476">
        <v>0.1105030501646036</v>
      </c>
      <c r="I7" s="477"/>
      <c r="J7" s="476">
        <v>0.19120992486735888</v>
      </c>
      <c r="K7" s="476">
        <v>0.17640766695490262</v>
      </c>
      <c r="L7" s="462"/>
      <c r="M7" s="476"/>
      <c r="N7" s="204"/>
    </row>
    <row r="8" spans="2:14" x14ac:dyDescent="0.2">
      <c r="B8" s="605"/>
      <c r="C8" s="203" t="s">
        <v>11</v>
      </c>
      <c r="D8" s="476">
        <v>4.3619903875141475E-2</v>
      </c>
      <c r="E8" s="476">
        <v>1.4777144401899367E-2</v>
      </c>
      <c r="F8" s="477"/>
      <c r="G8" s="476">
        <v>-4.9777473668772831E-3</v>
      </c>
      <c r="H8" s="476">
        <v>-3.1564314839400365E-2</v>
      </c>
      <c r="I8" s="477"/>
      <c r="J8" s="476">
        <v>-0.15838507944379721</v>
      </c>
      <c r="K8" s="476">
        <v>-0.14994680024060192</v>
      </c>
      <c r="L8" s="462"/>
      <c r="M8" s="476"/>
      <c r="N8" s="204"/>
    </row>
    <row r="9" spans="2:14" ht="13.5" thickBot="1" x14ac:dyDescent="0.25">
      <c r="B9" s="482"/>
      <c r="C9" s="478"/>
      <c r="D9" s="483"/>
      <c r="E9" s="483"/>
      <c r="F9" s="462"/>
      <c r="G9" s="483"/>
      <c r="H9" s="483"/>
      <c r="I9" s="462"/>
      <c r="J9" s="483"/>
      <c r="K9" s="483"/>
      <c r="L9" s="462"/>
      <c r="M9" s="463"/>
      <c r="N9" s="204"/>
    </row>
    <row r="10" spans="2:14" x14ac:dyDescent="0.2">
      <c r="B10" s="601" t="s">
        <v>177</v>
      </c>
      <c r="C10" s="474" t="s">
        <v>59</v>
      </c>
      <c r="D10" s="481">
        <v>0.11552917484018432</v>
      </c>
      <c r="E10" s="481">
        <v>0.10775296586232552</v>
      </c>
      <c r="F10" s="461"/>
      <c r="G10" s="481">
        <v>0.10079299940432174</v>
      </c>
      <c r="H10" s="481">
        <v>9.4823046384706178E-2</v>
      </c>
      <c r="I10" s="461"/>
      <c r="J10" s="481">
        <v>0.13835365482438311</v>
      </c>
      <c r="K10" s="481">
        <v>0.11654587764690505</v>
      </c>
      <c r="L10" s="461"/>
      <c r="M10" s="464"/>
      <c r="N10" s="205"/>
    </row>
    <row r="11" spans="2:14" x14ac:dyDescent="0.2">
      <c r="B11" s="601"/>
      <c r="C11" s="203" t="str">
        <f>+C7</f>
        <v>Mexico &amp; Central America</v>
      </c>
      <c r="D11" s="463">
        <v>9.1930758935765855E-2</v>
      </c>
      <c r="E11" s="463">
        <v>8.2781643908663494E-2</v>
      </c>
      <c r="F11" s="461"/>
      <c r="G11" s="463">
        <v>9.2731024257359351E-2</v>
      </c>
      <c r="H11" s="463">
        <v>8.8210719841576468E-2</v>
      </c>
      <c r="I11" s="461"/>
      <c r="J11" s="463">
        <v>0.1863361076685901</v>
      </c>
      <c r="K11" s="463">
        <v>0.16079433222735062</v>
      </c>
      <c r="L11" s="461"/>
      <c r="M11" s="465"/>
      <c r="N11" s="206"/>
    </row>
    <row r="12" spans="2:14" ht="13.5" thickBot="1" x14ac:dyDescent="0.25">
      <c r="B12" s="602"/>
      <c r="C12" s="207" t="s">
        <v>11</v>
      </c>
      <c r="D12" s="466">
        <v>0.15903259405140235</v>
      </c>
      <c r="E12" s="466">
        <v>0.14720620035335297</v>
      </c>
      <c r="F12" s="467"/>
      <c r="G12" s="466">
        <v>0.11774526690179066</v>
      </c>
      <c r="H12" s="466">
        <v>0.10647324263873803</v>
      </c>
      <c r="I12" s="467"/>
      <c r="J12" s="466">
        <v>2.3566810641660219E-2</v>
      </c>
      <c r="K12" s="466">
        <v>4.1341017664454194E-2</v>
      </c>
      <c r="L12" s="467"/>
      <c r="M12" s="466"/>
      <c r="N12" s="208"/>
    </row>
    <row r="13" spans="2:14" x14ac:dyDescent="0.2">
      <c r="M13" s="209"/>
      <c r="N13" s="209"/>
    </row>
    <row r="14" spans="2:14" ht="12.75" customHeight="1" x14ac:dyDescent="0.2">
      <c r="C14" s="210" t="s">
        <v>60</v>
      </c>
      <c r="G14" s="355"/>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activeCell="Y21" sqref="Y2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6384" width="9.85546875" style="270"/>
  </cols>
  <sheetData>
    <row r="1" spans="1:16" ht="15" customHeight="1" x14ac:dyDescent="0.2">
      <c r="A1" s="610" t="s">
        <v>98</v>
      </c>
      <c r="B1" s="610"/>
      <c r="C1" s="610"/>
      <c r="D1" s="610"/>
      <c r="E1" s="610"/>
      <c r="F1" s="610"/>
      <c r="G1" s="610"/>
      <c r="H1" s="610"/>
      <c r="I1" s="610"/>
      <c r="J1" s="610"/>
      <c r="K1" s="610"/>
      <c r="L1" s="610"/>
      <c r="M1" s="610"/>
      <c r="N1" s="610"/>
      <c r="O1" s="610"/>
      <c r="P1" s="269"/>
    </row>
    <row r="2" spans="1:16" ht="15" customHeight="1" x14ac:dyDescent="0.2">
      <c r="A2" s="610" t="s">
        <v>206</v>
      </c>
      <c r="B2" s="610"/>
      <c r="C2" s="610"/>
      <c r="D2" s="610"/>
      <c r="E2" s="610"/>
      <c r="F2" s="610"/>
      <c r="G2" s="610"/>
      <c r="H2" s="610"/>
      <c r="I2" s="610"/>
      <c r="J2" s="610"/>
      <c r="K2" s="610"/>
      <c r="L2" s="610"/>
      <c r="M2" s="610"/>
      <c r="N2" s="610"/>
      <c r="O2" s="610"/>
      <c r="P2" s="271"/>
    </row>
    <row r="3" spans="1:16" ht="10.5" customHeight="1" x14ac:dyDescent="0.2">
      <c r="A3" s="272"/>
      <c r="B3" s="273"/>
      <c r="C3" s="274"/>
      <c r="D3" s="274"/>
      <c r="E3" s="274"/>
      <c r="F3" s="274"/>
      <c r="G3" s="274"/>
      <c r="H3" s="274"/>
      <c r="I3" s="274"/>
      <c r="J3" s="274"/>
      <c r="K3" s="274"/>
      <c r="L3" s="275"/>
      <c r="M3" s="275"/>
      <c r="N3" s="275"/>
      <c r="O3" s="275"/>
    </row>
    <row r="4" spans="1:16" ht="23.25" customHeight="1" thickBot="1" x14ac:dyDescent="0.25">
      <c r="A4" s="638" t="s">
        <v>138</v>
      </c>
      <c r="B4" s="638"/>
      <c r="C4" s="638"/>
      <c r="D4" s="638"/>
      <c r="E4" s="638"/>
      <c r="F4" s="638"/>
      <c r="G4" s="638"/>
      <c r="H4" s="638"/>
      <c r="I4" s="638"/>
      <c r="J4" s="638"/>
      <c r="K4" s="638"/>
      <c r="L4" s="638"/>
      <c r="M4" s="638"/>
      <c r="N4" s="638"/>
      <c r="O4" s="638"/>
    </row>
    <row r="5" spans="1:16" ht="18" customHeight="1" x14ac:dyDescent="0.2">
      <c r="A5" s="422"/>
      <c r="B5" s="423"/>
      <c r="C5" s="633" t="s">
        <v>194</v>
      </c>
      <c r="D5" s="633"/>
      <c r="E5" s="633"/>
      <c r="F5" s="633"/>
      <c r="G5" s="633"/>
      <c r="H5" s="423"/>
      <c r="I5" s="633" t="s">
        <v>207</v>
      </c>
      <c r="J5" s="633"/>
      <c r="K5" s="633"/>
      <c r="L5" s="633"/>
      <c r="M5" s="633"/>
      <c r="N5" s="424"/>
      <c r="O5" s="425" t="s">
        <v>73</v>
      </c>
    </row>
    <row r="6" spans="1:16" ht="18" customHeight="1" x14ac:dyDescent="0.2">
      <c r="A6" s="426"/>
      <c r="B6" s="386"/>
      <c r="C6" s="427" t="s">
        <v>65</v>
      </c>
      <c r="D6" s="427" t="s">
        <v>166</v>
      </c>
      <c r="E6" s="427" t="s">
        <v>167</v>
      </c>
      <c r="F6" s="427" t="s">
        <v>66</v>
      </c>
      <c r="G6" s="427" t="s">
        <v>67</v>
      </c>
      <c r="H6" s="423"/>
      <c r="I6" s="427" t="s">
        <v>65</v>
      </c>
      <c r="J6" s="427" t="s">
        <v>166</v>
      </c>
      <c r="K6" s="427" t="s">
        <v>167</v>
      </c>
      <c r="L6" s="427" t="s">
        <v>66</v>
      </c>
      <c r="M6" s="427" t="s">
        <v>67</v>
      </c>
      <c r="N6" s="428"/>
      <c r="O6" s="591" t="s">
        <v>81</v>
      </c>
      <c r="P6" s="279"/>
    </row>
    <row r="7" spans="1:16" ht="18" customHeight="1" x14ac:dyDescent="0.2">
      <c r="A7" s="430" t="s">
        <v>245</v>
      </c>
      <c r="B7" s="386"/>
      <c r="C7" s="590">
        <v>661.60630765107021</v>
      </c>
      <c r="D7" s="590">
        <v>50.165537067795981</v>
      </c>
      <c r="E7" s="590">
        <v>143.64278480986997</v>
      </c>
      <c r="F7" s="590">
        <v>60.678763485520022</v>
      </c>
      <c r="G7" s="432">
        <f t="shared" ref="G7:G15" si="0">+SUM(C7:F7)</f>
        <v>916.09339301425621</v>
      </c>
      <c r="H7" s="423"/>
      <c r="I7" s="590">
        <v>671.01605510446723</v>
      </c>
      <c r="J7" s="590">
        <v>54.180710494796003</v>
      </c>
      <c r="K7" s="590">
        <v>142.87902607635604</v>
      </c>
      <c r="L7" s="590">
        <v>60.604090119962962</v>
      </c>
      <c r="M7" s="432">
        <f t="shared" ref="M7:M12" si="1">+SUM(I7:L7)</f>
        <v>928.67988179558222</v>
      </c>
      <c r="N7" s="428"/>
      <c r="O7" s="433">
        <f t="shared" ref="O7:O12" si="2">+G7/M7-1</f>
        <v>-1.3553097281476911E-2</v>
      </c>
      <c r="P7" s="279"/>
    </row>
    <row r="8" spans="1:16" ht="18" customHeight="1" x14ac:dyDescent="0.2">
      <c r="A8" s="430" t="s">
        <v>249</v>
      </c>
      <c r="B8" s="386"/>
      <c r="C8" s="590">
        <v>99.661981845006011</v>
      </c>
      <c r="D8" s="590">
        <v>6.1982304625619982</v>
      </c>
      <c r="E8" s="590">
        <v>0.32859248870000002</v>
      </c>
      <c r="F8" s="590">
        <v>10.388750153896993</v>
      </c>
      <c r="G8" s="432">
        <f t="shared" si="0"/>
        <v>116.57755495016499</v>
      </c>
      <c r="H8" s="423"/>
      <c r="I8" s="590">
        <v>82.325305308124001</v>
      </c>
      <c r="J8" s="590">
        <v>5.5199987807229993</v>
      </c>
      <c r="K8" s="590">
        <v>0.34767761890000004</v>
      </c>
      <c r="L8" s="590">
        <v>10.204351864235999</v>
      </c>
      <c r="M8" s="432">
        <f t="shared" si="1"/>
        <v>98.397333571982998</v>
      </c>
      <c r="N8" s="428"/>
      <c r="O8" s="433">
        <f t="shared" si="2"/>
        <v>0.18476335402810662</v>
      </c>
      <c r="P8" s="279"/>
    </row>
    <row r="9" spans="1:16" ht="18" customHeight="1" x14ac:dyDescent="0.2">
      <c r="A9" s="555" t="s">
        <v>250</v>
      </c>
      <c r="B9" s="386"/>
      <c r="C9" s="589">
        <v>761.26828949607625</v>
      </c>
      <c r="D9" s="589">
        <v>56.363767530357975</v>
      </c>
      <c r="E9" s="589">
        <v>143.97137729856996</v>
      </c>
      <c r="F9" s="589">
        <v>71.067513639417015</v>
      </c>
      <c r="G9" s="557">
        <f t="shared" si="0"/>
        <v>1032.6709479644212</v>
      </c>
      <c r="H9" s="423"/>
      <c r="I9" s="589">
        <v>753.34136041259126</v>
      </c>
      <c r="J9" s="589">
        <v>59.700709275519003</v>
      </c>
      <c r="K9" s="589">
        <v>143.22670369525605</v>
      </c>
      <c r="L9" s="589">
        <v>70.808441984198964</v>
      </c>
      <c r="M9" s="557">
        <f t="shared" si="1"/>
        <v>1027.0772153675653</v>
      </c>
      <c r="N9" s="428"/>
      <c r="O9" s="558">
        <f t="shared" si="2"/>
        <v>5.4462629616938152E-3</v>
      </c>
      <c r="P9" s="279"/>
    </row>
    <row r="10" spans="1:16" ht="18" customHeight="1" x14ac:dyDescent="0.2">
      <c r="A10" s="430" t="s">
        <v>178</v>
      </c>
      <c r="B10" s="434"/>
      <c r="C10" s="590">
        <v>94.276749654234706</v>
      </c>
      <c r="D10" s="590">
        <v>12.109998412448105</v>
      </c>
      <c r="E10" s="590">
        <v>9.3331655502023612</v>
      </c>
      <c r="F10" s="590">
        <v>6.819908927773513</v>
      </c>
      <c r="G10" s="432">
        <f t="shared" si="0"/>
        <v>122.53982254465869</v>
      </c>
      <c r="H10" s="423"/>
      <c r="I10" s="590">
        <v>97.698148088230056</v>
      </c>
      <c r="J10" s="590">
        <v>12.758655485690035</v>
      </c>
      <c r="K10" s="590">
        <v>9.7909263783700435</v>
      </c>
      <c r="L10" s="590">
        <v>8.2358738646399026</v>
      </c>
      <c r="M10" s="432">
        <f t="shared" si="1"/>
        <v>128.48360381693004</v>
      </c>
      <c r="N10" s="428"/>
      <c r="O10" s="433">
        <f t="shared" si="2"/>
        <v>-4.6261009931978236E-2</v>
      </c>
      <c r="P10" s="279"/>
    </row>
    <row r="11" spans="1:16" ht="18" customHeight="1" x14ac:dyDescent="0.2">
      <c r="A11" s="430" t="s">
        <v>246</v>
      </c>
      <c r="B11" s="434"/>
      <c r="C11" s="590">
        <v>342.63686175800001</v>
      </c>
      <c r="D11" s="590">
        <v>24.933725495999958</v>
      </c>
      <c r="E11" s="590">
        <v>3.9505284049999929</v>
      </c>
      <c r="F11" s="590">
        <v>24.008716645999975</v>
      </c>
      <c r="G11" s="432">
        <f t="shared" si="0"/>
        <v>395.52983230499996</v>
      </c>
      <c r="H11" s="423"/>
      <c r="I11" s="590">
        <v>319.32050630499998</v>
      </c>
      <c r="J11" s="590">
        <v>22.098963708999968</v>
      </c>
      <c r="K11" s="590">
        <v>3.6391280869999951</v>
      </c>
      <c r="L11" s="590">
        <v>20.55094364699999</v>
      </c>
      <c r="M11" s="432">
        <f t="shared" si="1"/>
        <v>365.60954174799997</v>
      </c>
      <c r="N11" s="428"/>
      <c r="O11" s="433">
        <f t="shared" si="2"/>
        <v>8.1836733291886787E-2</v>
      </c>
      <c r="P11" s="279"/>
    </row>
    <row r="12" spans="1:16" ht="18" customHeight="1" x14ac:dyDescent="0.2">
      <c r="A12" s="430" t="s">
        <v>240</v>
      </c>
      <c r="B12" s="434"/>
      <c r="C12" s="590">
        <v>52.874838595735511</v>
      </c>
      <c r="D12" s="590">
        <v>6.9346664306470256</v>
      </c>
      <c r="E12" s="590">
        <v>1.906131539560004</v>
      </c>
      <c r="F12" s="590">
        <v>4.5678418109284138</v>
      </c>
      <c r="G12" s="432">
        <f t="shared" si="0"/>
        <v>66.28347837687096</v>
      </c>
      <c r="H12" s="423"/>
      <c r="I12" s="590">
        <v>71.781351885734978</v>
      </c>
      <c r="J12" s="590">
        <v>8.9260590455756024</v>
      </c>
      <c r="K12" s="590">
        <v>2.4809300007700044</v>
      </c>
      <c r="L12" s="590">
        <v>6.4992756401075606</v>
      </c>
      <c r="M12" s="432">
        <f t="shared" si="1"/>
        <v>89.687616572188134</v>
      </c>
      <c r="N12" s="428"/>
      <c r="O12" s="433">
        <f t="shared" si="2"/>
        <v>-0.2609517243272883</v>
      </c>
      <c r="P12" s="279"/>
    </row>
    <row r="13" spans="1:16" ht="18" customHeight="1" x14ac:dyDescent="0.2">
      <c r="A13" s="430" t="s">
        <v>244</v>
      </c>
      <c r="B13" s="434"/>
      <c r="C13" s="590">
        <v>18.162995619281663</v>
      </c>
      <c r="D13" s="590">
        <v>1.6562993221229436</v>
      </c>
      <c r="E13" s="590" t="s">
        <v>135</v>
      </c>
      <c r="F13" s="590">
        <v>0.13620236878134639</v>
      </c>
      <c r="G13" s="432">
        <f t="shared" si="0"/>
        <v>19.955497310185955</v>
      </c>
      <c r="H13" s="423"/>
      <c r="I13" s="590" t="s">
        <v>135</v>
      </c>
      <c r="J13" s="590" t="s">
        <v>135</v>
      </c>
      <c r="K13" s="590" t="s">
        <v>135</v>
      </c>
      <c r="L13" s="590" t="s">
        <v>135</v>
      </c>
      <c r="M13" s="432" t="s">
        <v>135</v>
      </c>
      <c r="N13" s="428"/>
      <c r="O13" s="433" t="s">
        <v>75</v>
      </c>
      <c r="P13" s="279"/>
    </row>
    <row r="14" spans="1:16" ht="18" customHeight="1" x14ac:dyDescent="0.2">
      <c r="A14" s="555" t="s">
        <v>11</v>
      </c>
      <c r="B14" s="386"/>
      <c r="C14" s="589">
        <v>507.95144562725193</v>
      </c>
      <c r="D14" s="589">
        <v>45.634689661218033</v>
      </c>
      <c r="E14" s="589">
        <v>15.189825494762358</v>
      </c>
      <c r="F14" s="589">
        <v>35.532669753483248</v>
      </c>
      <c r="G14" s="557">
        <f t="shared" si="0"/>
        <v>604.30863053671544</v>
      </c>
      <c r="H14" s="423"/>
      <c r="I14" s="589">
        <v>488.80000627896499</v>
      </c>
      <c r="J14" s="589">
        <v>43.783678240265601</v>
      </c>
      <c r="K14" s="589">
        <v>15.910984466140043</v>
      </c>
      <c r="L14" s="589">
        <v>35.286093151747451</v>
      </c>
      <c r="M14" s="557">
        <f>+SUM(I14:L14)</f>
        <v>583.78076213711802</v>
      </c>
      <c r="N14" s="428"/>
      <c r="O14" s="558">
        <f>+G14/M14-1</f>
        <v>3.5163660283097586E-2</v>
      </c>
      <c r="P14" s="279"/>
    </row>
    <row r="15" spans="1:16" ht="18" customHeight="1" thickBot="1" x14ac:dyDescent="0.25">
      <c r="A15" s="435" t="s">
        <v>68</v>
      </c>
      <c r="B15" s="435"/>
      <c r="C15" s="588">
        <f>+C9+C14</f>
        <v>1269.2197351233281</v>
      </c>
      <c r="D15" s="588">
        <f>+D9+D14</f>
        <v>101.99845719157601</v>
      </c>
      <c r="E15" s="588">
        <f>+E9+E14</f>
        <v>159.16120279333231</v>
      </c>
      <c r="F15" s="588">
        <f>+F9+F14</f>
        <v>106.60018339290026</v>
      </c>
      <c r="G15" s="588">
        <f t="shared" si="0"/>
        <v>1636.9795785011368</v>
      </c>
      <c r="H15" s="423"/>
      <c r="I15" s="588">
        <f>+I9+I14</f>
        <v>1242.1413666915562</v>
      </c>
      <c r="J15" s="588">
        <f>+J9+J14</f>
        <v>103.4843875157846</v>
      </c>
      <c r="K15" s="588">
        <f>+K9+K14</f>
        <v>159.13768816139608</v>
      </c>
      <c r="L15" s="588">
        <f>+L9+L14</f>
        <v>106.09453513594642</v>
      </c>
      <c r="M15" s="588">
        <f>+SUM(I15:L15)</f>
        <v>1610.8579775046833</v>
      </c>
      <c r="N15" s="428"/>
      <c r="O15" s="437">
        <f>+G15/M15-1</f>
        <v>1.6215955323955589E-2</v>
      </c>
      <c r="P15" s="279"/>
    </row>
    <row r="16" spans="1:16" ht="9.9499999999999993" customHeight="1" x14ac:dyDescent="0.2">
      <c r="A16" s="281"/>
      <c r="B16" s="281"/>
      <c r="C16" s="282"/>
      <c r="D16" s="282"/>
      <c r="E16" s="282"/>
      <c r="F16" s="282"/>
      <c r="G16" s="282"/>
      <c r="H16" s="282"/>
      <c r="I16" s="282"/>
      <c r="J16" s="282"/>
      <c r="K16" s="282"/>
      <c r="L16" s="282"/>
      <c r="M16" s="282"/>
      <c r="N16" s="282"/>
      <c r="O16" s="282"/>
      <c r="P16" s="279"/>
    </row>
    <row r="17" spans="1:16" ht="15" customHeight="1" x14ac:dyDescent="0.2">
      <c r="A17" s="445" t="s">
        <v>169</v>
      </c>
      <c r="B17" s="281"/>
      <c r="C17" s="282"/>
      <c r="D17" s="282"/>
      <c r="E17" s="282"/>
      <c r="F17" s="282"/>
      <c r="G17" s="282"/>
      <c r="H17" s="282"/>
      <c r="I17" s="282"/>
      <c r="J17" s="282"/>
      <c r="K17" s="282"/>
      <c r="L17" s="282"/>
      <c r="M17" s="282"/>
      <c r="N17" s="282"/>
      <c r="O17" s="282"/>
      <c r="P17" s="279"/>
    </row>
    <row r="18" spans="1:16" ht="15" customHeight="1" x14ac:dyDescent="0.2">
      <c r="A18" s="445" t="s">
        <v>170</v>
      </c>
      <c r="B18" s="281"/>
      <c r="C18" s="282"/>
      <c r="D18" s="282"/>
      <c r="E18" s="282"/>
      <c r="F18" s="282"/>
      <c r="G18" s="282"/>
      <c r="H18" s="282"/>
      <c r="I18" s="282"/>
      <c r="J18" s="282"/>
      <c r="K18" s="282"/>
      <c r="L18" s="282"/>
      <c r="M18" s="282"/>
      <c r="N18" s="282"/>
      <c r="O18" s="282"/>
      <c r="P18" s="279"/>
    </row>
    <row r="19" spans="1:16" ht="17.25" customHeight="1" x14ac:dyDescent="0.2"/>
    <row r="20" spans="1:16" ht="23.25" customHeight="1" thickBot="1" x14ac:dyDescent="0.25">
      <c r="A20" s="421" t="s">
        <v>139</v>
      </c>
      <c r="B20" s="285"/>
      <c r="C20" s="285"/>
      <c r="D20" s="285"/>
      <c r="E20" s="285"/>
      <c r="F20" s="285"/>
      <c r="G20" s="285"/>
      <c r="H20" s="285"/>
      <c r="I20" s="285"/>
      <c r="J20" s="285"/>
      <c r="K20" s="285"/>
      <c r="L20" s="285"/>
      <c r="M20" s="285"/>
      <c r="N20" s="285"/>
      <c r="O20" s="285"/>
    </row>
    <row r="21" spans="1:16" ht="18" customHeight="1" x14ac:dyDescent="0.2">
      <c r="A21" s="422"/>
      <c r="B21" s="423"/>
      <c r="C21" s="633" t="str">
        <f>+C5</f>
        <v>YTD 2019</v>
      </c>
      <c r="D21" s="633"/>
      <c r="E21" s="633"/>
      <c r="F21" s="633"/>
      <c r="G21" s="633"/>
      <c r="H21" s="438"/>
      <c r="I21" s="633" t="s">
        <v>207</v>
      </c>
      <c r="J21" s="633"/>
      <c r="K21" s="633"/>
      <c r="L21" s="633"/>
      <c r="M21" s="633"/>
      <c r="N21" s="439"/>
      <c r="O21" s="425" t="str">
        <f>+O5</f>
        <v>YoY</v>
      </c>
    </row>
    <row r="22" spans="1:16" ht="18" customHeight="1" x14ac:dyDescent="0.2">
      <c r="A22" s="426"/>
      <c r="B22" s="386"/>
      <c r="C22" s="427" t="s">
        <v>65</v>
      </c>
      <c r="D22" s="636" t="s">
        <v>140</v>
      </c>
      <c r="E22" s="636"/>
      <c r="F22" s="427" t="s">
        <v>66</v>
      </c>
      <c r="G22" s="427" t="s">
        <v>67</v>
      </c>
      <c r="H22" s="223"/>
      <c r="I22" s="427" t="s">
        <v>65</v>
      </c>
      <c r="J22" s="636" t="s">
        <v>141</v>
      </c>
      <c r="K22" s="636"/>
      <c r="L22" s="427" t="s">
        <v>66</v>
      </c>
      <c r="M22" s="427" t="s">
        <v>67</v>
      </c>
      <c r="N22" s="440"/>
      <c r="O22" s="591" t="s">
        <v>81</v>
      </c>
      <c r="P22" s="279"/>
    </row>
    <row r="23" spans="1:16" ht="18" customHeight="1" x14ac:dyDescent="0.2">
      <c r="A23" s="430" t="str">
        <f t="shared" ref="A23:A31" si="3">+A7</f>
        <v>Mexico</v>
      </c>
      <c r="B23" s="386"/>
      <c r="C23" s="590">
        <v>3940.1131305136669</v>
      </c>
      <c r="D23" s="635">
        <v>371.20505127185004</v>
      </c>
      <c r="E23" s="635"/>
      <c r="F23" s="592">
        <v>471.62641864546697</v>
      </c>
      <c r="G23" s="432">
        <f t="shared" ref="G23:G30" si="4">+SUM(C23:F23)</f>
        <v>4782.9446004309839</v>
      </c>
      <c r="H23" s="223"/>
      <c r="I23" s="592">
        <v>4041.2555434689343</v>
      </c>
      <c r="J23" s="635">
        <v>394.12875516440403</v>
      </c>
      <c r="K23" s="635"/>
      <c r="L23" s="592">
        <v>491.58181083666204</v>
      </c>
      <c r="M23" s="432">
        <f t="shared" ref="M23:M30" si="5">+SUM(I23:L23)</f>
        <v>4926.9661094700004</v>
      </c>
      <c r="N23" s="590"/>
      <c r="O23" s="433">
        <f t="shared" ref="O23:O28" si="6">+G23/M23-1</f>
        <v>-2.9231276578541188E-2</v>
      </c>
      <c r="P23" s="279"/>
    </row>
    <row r="24" spans="1:16" s="284" customFormat="1" ht="18" customHeight="1" x14ac:dyDescent="0.2">
      <c r="A24" s="430" t="str">
        <f t="shared" si="3"/>
        <v>Central America</v>
      </c>
      <c r="B24" s="386"/>
      <c r="C24" s="590">
        <v>797.25725987086719</v>
      </c>
      <c r="D24" s="635">
        <v>47.706347397590548</v>
      </c>
      <c r="E24" s="635"/>
      <c r="F24" s="592">
        <v>121.12564305571269</v>
      </c>
      <c r="G24" s="432">
        <f t="shared" si="4"/>
        <v>966.08925032417039</v>
      </c>
      <c r="H24" s="441"/>
      <c r="I24" s="592">
        <v>659.82884680378038</v>
      </c>
      <c r="J24" s="635">
        <v>32.249325543593699</v>
      </c>
      <c r="K24" s="635"/>
      <c r="L24" s="592">
        <v>127.17062116706089</v>
      </c>
      <c r="M24" s="432">
        <f t="shared" si="5"/>
        <v>819.24879351443496</v>
      </c>
      <c r="N24" s="590"/>
      <c r="O24" s="433">
        <f t="shared" si="6"/>
        <v>0.17923792866366695</v>
      </c>
      <c r="P24" s="283"/>
    </row>
    <row r="25" spans="1:16" ht="18" customHeight="1" x14ac:dyDescent="0.2">
      <c r="A25" s="555" t="str">
        <f t="shared" si="3"/>
        <v>Mexico and Central America</v>
      </c>
      <c r="B25" s="386"/>
      <c r="C25" s="589">
        <v>4737.3703903845335</v>
      </c>
      <c r="D25" s="634">
        <v>418.91139866944059</v>
      </c>
      <c r="E25" s="634"/>
      <c r="F25" s="593">
        <v>592.75206170117963</v>
      </c>
      <c r="G25" s="557">
        <f t="shared" si="4"/>
        <v>5749.0338507551533</v>
      </c>
      <c r="H25" s="223"/>
      <c r="I25" s="593">
        <v>4701.0843902727147</v>
      </c>
      <c r="J25" s="634">
        <v>426.3780807079977</v>
      </c>
      <c r="K25" s="634"/>
      <c r="L25" s="593">
        <v>618.7524320037229</v>
      </c>
      <c r="M25" s="557">
        <f t="shared" si="5"/>
        <v>5746.214902984435</v>
      </c>
      <c r="N25" s="590"/>
      <c r="O25" s="558">
        <f t="shared" si="6"/>
        <v>4.9057472063118723E-4</v>
      </c>
      <c r="P25" s="279"/>
    </row>
    <row r="26" spans="1:16" ht="18" customHeight="1" x14ac:dyDescent="0.2">
      <c r="A26" s="430" t="str">
        <f t="shared" si="3"/>
        <v>Colombia</v>
      </c>
      <c r="B26" s="434"/>
      <c r="C26" s="592">
        <v>686.18365667899207</v>
      </c>
      <c r="D26" s="635">
        <v>162.63382133016398</v>
      </c>
      <c r="E26" s="635"/>
      <c r="F26" s="592">
        <v>73.482615481308997</v>
      </c>
      <c r="G26" s="432">
        <f t="shared" si="4"/>
        <v>922.30009349046509</v>
      </c>
      <c r="H26" s="223"/>
      <c r="I26" s="592">
        <v>722.3765786765241</v>
      </c>
      <c r="J26" s="635">
        <v>167.64192401599303</v>
      </c>
      <c r="K26" s="635"/>
      <c r="L26" s="592">
        <v>90.333651307482953</v>
      </c>
      <c r="M26" s="432">
        <f t="shared" si="5"/>
        <v>980.35215400000004</v>
      </c>
      <c r="N26" s="590"/>
      <c r="O26" s="433">
        <f t="shared" si="6"/>
        <v>-5.9215517885764735E-2</v>
      </c>
      <c r="P26" s="279"/>
    </row>
    <row r="27" spans="1:16" ht="18" customHeight="1" x14ac:dyDescent="0.2">
      <c r="A27" s="430" t="str">
        <f t="shared" si="3"/>
        <v>Brazil</v>
      </c>
      <c r="B27" s="434"/>
      <c r="C27" s="592">
        <v>2228.6848418309987</v>
      </c>
      <c r="D27" s="635">
        <v>216.40788688799984</v>
      </c>
      <c r="E27" s="635"/>
      <c r="F27" s="592">
        <v>247.50437463899999</v>
      </c>
      <c r="G27" s="432">
        <f t="shared" si="4"/>
        <v>2692.5971033579985</v>
      </c>
      <c r="H27" s="223"/>
      <c r="I27" s="592">
        <v>1960.2933342789961</v>
      </c>
      <c r="J27" s="635">
        <v>190.575308906</v>
      </c>
      <c r="K27" s="635"/>
      <c r="L27" s="592">
        <v>223.31602231900001</v>
      </c>
      <c r="M27" s="432">
        <f t="shared" si="5"/>
        <v>2374.1846655039963</v>
      </c>
      <c r="N27" s="590"/>
      <c r="O27" s="433">
        <f t="shared" si="6"/>
        <v>0.13411443620221064</v>
      </c>
      <c r="P27" s="279"/>
    </row>
    <row r="28" spans="1:16" ht="18" customHeight="1" x14ac:dyDescent="0.2">
      <c r="A28" s="430" t="str">
        <f t="shared" si="3"/>
        <v>Argentina</v>
      </c>
      <c r="B28" s="434"/>
      <c r="C28" s="592">
        <v>307.43743306000005</v>
      </c>
      <c r="D28" s="635">
        <v>42.966482999999997</v>
      </c>
      <c r="E28" s="635"/>
      <c r="F28" s="592">
        <v>33.273174000000004</v>
      </c>
      <c r="G28" s="432">
        <f t="shared" si="4"/>
        <v>383.67709006000001</v>
      </c>
      <c r="H28" s="223"/>
      <c r="I28" s="592">
        <v>373.89999799999993</v>
      </c>
      <c r="J28" s="635">
        <v>47.976931000000008</v>
      </c>
      <c r="K28" s="635"/>
      <c r="L28" s="592">
        <v>43.239418999999998</v>
      </c>
      <c r="M28" s="432">
        <f t="shared" si="5"/>
        <v>465.1163479999999</v>
      </c>
      <c r="N28" s="590"/>
      <c r="O28" s="433">
        <f t="shared" si="6"/>
        <v>-0.17509437862201294</v>
      </c>
      <c r="P28" s="279"/>
    </row>
    <row r="29" spans="1:16" ht="18" customHeight="1" x14ac:dyDescent="0.2">
      <c r="A29" s="430" t="str">
        <f t="shared" si="3"/>
        <v>Uruguay</v>
      </c>
      <c r="B29" s="434"/>
      <c r="C29" s="592">
        <v>93.882804862768424</v>
      </c>
      <c r="D29" s="635">
        <v>7.2211310823428567</v>
      </c>
      <c r="E29" s="635"/>
      <c r="F29" s="592">
        <v>1.5248980548887212</v>
      </c>
      <c r="G29" s="432">
        <f t="shared" si="4"/>
        <v>102.628834</v>
      </c>
      <c r="H29" s="223"/>
      <c r="I29" s="592">
        <v>0</v>
      </c>
      <c r="J29" s="635">
        <v>0</v>
      </c>
      <c r="K29" s="635"/>
      <c r="L29" s="592">
        <v>0</v>
      </c>
      <c r="M29" s="432">
        <f t="shared" si="5"/>
        <v>0</v>
      </c>
      <c r="N29" s="590"/>
      <c r="O29" s="433" t="s">
        <v>174</v>
      </c>
      <c r="P29" s="279"/>
    </row>
    <row r="30" spans="1:16" ht="18" customHeight="1" x14ac:dyDescent="0.2">
      <c r="A30" s="555" t="str">
        <f t="shared" si="3"/>
        <v>South America</v>
      </c>
      <c r="B30" s="386"/>
      <c r="C30" s="589">
        <v>3316.1887364327595</v>
      </c>
      <c r="D30" s="634">
        <v>429.22932230050668</v>
      </c>
      <c r="E30" s="634"/>
      <c r="F30" s="593">
        <v>355.78506217519765</v>
      </c>
      <c r="G30" s="557">
        <f t="shared" si="4"/>
        <v>4101.2031209084635</v>
      </c>
      <c r="H30" s="222"/>
      <c r="I30" s="593">
        <v>6763.2497213982151</v>
      </c>
      <c r="J30" s="634">
        <v>837.50608925606969</v>
      </c>
      <c r="K30" s="634"/>
      <c r="L30" s="593">
        <v>764.36781951282296</v>
      </c>
      <c r="M30" s="557">
        <f t="shared" si="5"/>
        <v>8365.123630167107</v>
      </c>
      <c r="N30" s="590"/>
      <c r="O30" s="558">
        <f>+G30/M30-1</f>
        <v>-0.50972594043699326</v>
      </c>
      <c r="P30" s="279"/>
    </row>
    <row r="31" spans="1:16" ht="18" customHeight="1" thickBot="1" x14ac:dyDescent="0.25">
      <c r="A31" s="435" t="str">
        <f t="shared" si="3"/>
        <v>TOTAL</v>
      </c>
      <c r="B31" s="435"/>
      <c r="C31" s="588">
        <f>+C30+C25</f>
        <v>8053.559126817293</v>
      </c>
      <c r="D31" s="632">
        <f>+D25+D30</f>
        <v>848.14072096994732</v>
      </c>
      <c r="E31" s="632"/>
      <c r="F31" s="594">
        <f>+F30+F25</f>
        <v>948.53712387637734</v>
      </c>
      <c r="G31" s="588">
        <f>+G30+G25</f>
        <v>9850.2369716636167</v>
      </c>
      <c r="H31" s="222"/>
      <c r="I31" s="594">
        <f>+I30+I25</f>
        <v>11464.334111670931</v>
      </c>
      <c r="J31" s="632">
        <f>+J25+J30</f>
        <v>1263.8841699640675</v>
      </c>
      <c r="K31" s="632"/>
      <c r="L31" s="594">
        <f>+L30+L25</f>
        <v>1383.120251516546</v>
      </c>
      <c r="M31" s="594">
        <f>+M30+M25</f>
        <v>14111.338533151542</v>
      </c>
      <c r="N31" s="588"/>
      <c r="O31" s="437">
        <f>+G31/M31-1</f>
        <v>-0.30196296059919392</v>
      </c>
      <c r="P31" s="279"/>
    </row>
    <row r="32" spans="1:16" ht="11.1" customHeight="1" x14ac:dyDescent="0.2">
      <c r="K32" s="637"/>
      <c r="L32" s="637"/>
    </row>
    <row r="33" spans="1:15" ht="24.95" customHeight="1" thickBot="1" x14ac:dyDescent="0.25">
      <c r="A33" s="285" t="s">
        <v>71</v>
      </c>
      <c r="B33" s="285"/>
      <c r="C33" s="285"/>
      <c r="D33" s="285"/>
      <c r="E33" s="285"/>
      <c r="F33" s="286"/>
      <c r="G33" s="286"/>
      <c r="H33" s="286"/>
      <c r="I33" s="286"/>
      <c r="J33" s="286"/>
      <c r="K33" s="286"/>
      <c r="L33" s="286"/>
      <c r="M33" s="286"/>
      <c r="N33" s="286"/>
      <c r="O33" s="286"/>
    </row>
    <row r="34" spans="1:15" ht="18" customHeight="1" x14ac:dyDescent="0.25">
      <c r="A34" s="446" t="s">
        <v>72</v>
      </c>
      <c r="C34" s="455" t="s">
        <v>194</v>
      </c>
      <c r="D34" s="457" t="s">
        <v>207</v>
      </c>
      <c r="E34" s="455" t="s">
        <v>81</v>
      </c>
    </row>
    <row r="35" spans="1:15" ht="18" customHeight="1" x14ac:dyDescent="0.2">
      <c r="A35" s="444" t="s">
        <v>245</v>
      </c>
      <c r="B35" s="287"/>
      <c r="C35" s="442">
        <v>45048.665718040007</v>
      </c>
      <c r="D35" s="442">
        <v>41521.268530310001</v>
      </c>
      <c r="E35" s="456">
        <f t="shared" ref="E35:E40" si="7">+C35/D35-1</f>
        <v>8.495398412876165E-2</v>
      </c>
    </row>
    <row r="36" spans="1:15" ht="18" customHeight="1" x14ac:dyDescent="0.2">
      <c r="A36" s="444" t="s">
        <v>249</v>
      </c>
      <c r="B36" s="287"/>
      <c r="C36" s="442">
        <v>8782.0176490078284</v>
      </c>
      <c r="D36" s="442">
        <v>7147.9529105779466</v>
      </c>
      <c r="E36" s="456">
        <f t="shared" si="7"/>
        <v>0.22860597416803063</v>
      </c>
    </row>
    <row r="37" spans="1:15" ht="18" customHeight="1" x14ac:dyDescent="0.2">
      <c r="A37" s="559" t="s">
        <v>250</v>
      </c>
      <c r="B37" s="287"/>
      <c r="C37" s="560">
        <f>+SUM(C35:C36)</f>
        <v>53830.683367047837</v>
      </c>
      <c r="D37" s="560">
        <f>+SUM(D35:D36)</f>
        <v>48669.221440887944</v>
      </c>
      <c r="E37" s="561">
        <f t="shared" si="7"/>
        <v>0.10605186960775281</v>
      </c>
    </row>
    <row r="38" spans="1:15" ht="18" customHeight="1" x14ac:dyDescent="0.2">
      <c r="A38" s="444" t="s">
        <v>178</v>
      </c>
      <c r="B38" s="287"/>
      <c r="C38" s="442">
        <v>6408.8429929495724</v>
      </c>
      <c r="D38" s="442">
        <v>7092.6734357731084</v>
      </c>
      <c r="E38" s="456">
        <f t="shared" si="7"/>
        <v>-9.641363711665063E-2</v>
      </c>
    </row>
    <row r="39" spans="1:15" ht="18" customHeight="1" x14ac:dyDescent="0.2">
      <c r="A39" s="444" t="s">
        <v>168</v>
      </c>
      <c r="B39" s="287"/>
      <c r="C39" s="442">
        <v>28777.635091516866</v>
      </c>
      <c r="D39" s="442">
        <v>27166.288829399284</v>
      </c>
      <c r="E39" s="456">
        <f t="shared" si="7"/>
        <v>5.9314184290560457E-2</v>
      </c>
    </row>
    <row r="40" spans="1:15" ht="18" customHeight="1" x14ac:dyDescent="0.2">
      <c r="A40" s="444" t="s">
        <v>240</v>
      </c>
      <c r="B40" s="287"/>
      <c r="C40" s="442">
        <v>3774.3043859325658</v>
      </c>
      <c r="D40" s="442">
        <v>5763.3723577595783</v>
      </c>
      <c r="E40" s="456">
        <f t="shared" si="7"/>
        <v>-0.34512223891781169</v>
      </c>
    </row>
    <row r="41" spans="1:15" ht="18" customHeight="1" x14ac:dyDescent="0.2">
      <c r="A41" s="444" t="s">
        <v>244</v>
      </c>
      <c r="B41" s="287"/>
      <c r="C41" s="442">
        <v>1652.9679705571673</v>
      </c>
      <c r="D41" s="442" t="s">
        <v>135</v>
      </c>
      <c r="E41" s="456" t="s">
        <v>135</v>
      </c>
    </row>
    <row r="42" spans="1:15" ht="18" customHeight="1" x14ac:dyDescent="0.2">
      <c r="A42" s="559" t="s">
        <v>11</v>
      </c>
      <c r="B42" s="287"/>
      <c r="C42" s="560">
        <f>+SUM(C38:C41)</f>
        <v>40613.750440956166</v>
      </c>
      <c r="D42" s="560">
        <f>+SUM(D38:D41)</f>
        <v>40022.334622931972</v>
      </c>
      <c r="E42" s="561">
        <f>+C42/D42-1</f>
        <v>1.4777144401899145E-2</v>
      </c>
    </row>
    <row r="43" spans="1:15" ht="18" customHeight="1" thickBot="1" x14ac:dyDescent="0.25">
      <c r="A43" s="435" t="str">
        <f>A31</f>
        <v>TOTAL</v>
      </c>
      <c r="B43" s="280"/>
      <c r="C43" s="443">
        <f>+C37+C42</f>
        <v>94444.433808004003</v>
      </c>
      <c r="D43" s="443">
        <f>+D37+D42</f>
        <v>88691.556063819909</v>
      </c>
      <c r="E43" s="437">
        <f>+C43/D43-1</f>
        <v>6.4863872047125737E-2</v>
      </c>
      <c r="G43" s="282"/>
    </row>
    <row r="44" spans="1:15" ht="9.9499999999999993" customHeight="1" x14ac:dyDescent="0.2">
      <c r="C44" s="423"/>
      <c r="D44" s="423"/>
      <c r="E44" s="423"/>
      <c r="F44" s="423"/>
    </row>
    <row r="45" spans="1:15" ht="15" customHeight="1" x14ac:dyDescent="0.2">
      <c r="A45" s="445" t="s">
        <v>247</v>
      </c>
      <c r="C45" s="423"/>
      <c r="D45" s="423"/>
      <c r="E45" s="423"/>
      <c r="F45" s="423"/>
    </row>
    <row r="46" spans="1:15" ht="15" customHeight="1" x14ac:dyDescent="0.2">
      <c r="A46" s="445" t="s">
        <v>248</v>
      </c>
    </row>
    <row r="47" spans="1:15" ht="11.1" customHeight="1" x14ac:dyDescent="0.2">
      <c r="A47" s="447"/>
    </row>
  </sheetData>
  <mergeCells count="28">
    <mergeCell ref="C21:G21"/>
    <mergeCell ref="I21:M21"/>
    <mergeCell ref="A1:O1"/>
    <mergeCell ref="A2:O2"/>
    <mergeCell ref="A4:O4"/>
    <mergeCell ref="C5:G5"/>
    <mergeCell ref="I5:M5"/>
    <mergeCell ref="D22:E22"/>
    <mergeCell ref="J22:K22"/>
    <mergeCell ref="D23:E23"/>
    <mergeCell ref="J23:K23"/>
    <mergeCell ref="D24:E24"/>
    <mergeCell ref="J24:K24"/>
    <mergeCell ref="D25:E25"/>
    <mergeCell ref="J25:K25"/>
    <mergeCell ref="D26:E26"/>
    <mergeCell ref="J26:K26"/>
    <mergeCell ref="D27:E27"/>
    <mergeCell ref="J27:K27"/>
    <mergeCell ref="D31:E31"/>
    <mergeCell ref="J31:K31"/>
    <mergeCell ref="K32:L32"/>
    <mergeCell ref="D28:E28"/>
    <mergeCell ref="J28:K28"/>
    <mergeCell ref="D29:E29"/>
    <mergeCell ref="J29:K29"/>
    <mergeCell ref="D30:E30"/>
    <mergeCell ref="J30:K30"/>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3"/>
  <sheetViews>
    <sheetView showGridLines="0" tabSelected="1" topLeftCell="A6" workbookViewId="0">
      <selection activeCell="L18" sqref="L18"/>
    </sheetView>
  </sheetViews>
  <sheetFormatPr baseColWidth="10" defaultRowHeight="12.75" x14ac:dyDescent="0.2"/>
  <cols>
    <col min="1" max="2" width="11.42578125" style="201"/>
    <col min="3" max="3" width="26.5703125" style="201" customWidth="1"/>
    <col min="4" max="7" width="11.42578125" style="201"/>
    <col min="8" max="8" width="4.28515625" style="201" customWidth="1"/>
    <col min="9" max="9" width="16.140625" style="201" customWidth="1"/>
    <col min="10" max="16384" width="11.42578125" style="201"/>
  </cols>
  <sheetData>
    <row r="3" spans="3:9" hidden="1" x14ac:dyDescent="0.2">
      <c r="C3" s="604" t="s">
        <v>61</v>
      </c>
      <c r="D3" s="604"/>
      <c r="E3" s="604"/>
      <c r="F3" s="604"/>
      <c r="G3" s="604"/>
      <c r="H3" s="604"/>
      <c r="I3" s="604"/>
    </row>
    <row r="4" spans="3:9" ht="24.95" customHeight="1" x14ac:dyDescent="0.2">
      <c r="C4" s="604" t="s">
        <v>214</v>
      </c>
      <c r="D4" s="604"/>
      <c r="E4" s="604"/>
      <c r="F4" s="604"/>
      <c r="G4" s="604"/>
      <c r="H4" s="604"/>
      <c r="I4" s="604"/>
    </row>
    <row r="5" spans="3:9" x14ac:dyDescent="0.2">
      <c r="C5" s="156"/>
      <c r="D5" s="152"/>
      <c r="E5" s="154"/>
      <c r="F5" s="154"/>
      <c r="G5" s="154"/>
      <c r="H5" s="154"/>
      <c r="I5" s="154"/>
    </row>
    <row r="6" spans="3:9" s="324" customFormat="1" ht="21" customHeight="1" x14ac:dyDescent="0.2">
      <c r="C6" s="157"/>
      <c r="D6" s="153"/>
      <c r="E6" s="607" t="s">
        <v>78</v>
      </c>
      <c r="F6" s="607"/>
      <c r="G6" s="607"/>
      <c r="H6" s="211"/>
      <c r="I6" s="212" t="s">
        <v>79</v>
      </c>
    </row>
    <row r="7" spans="3:9" x14ac:dyDescent="0.2">
      <c r="C7" s="213" t="s">
        <v>62</v>
      </c>
      <c r="D7" s="155"/>
      <c r="E7" s="214" t="s">
        <v>190</v>
      </c>
      <c r="F7" s="214" t="s">
        <v>191</v>
      </c>
      <c r="G7" s="215" t="s">
        <v>55</v>
      </c>
      <c r="H7" s="216"/>
      <c r="I7" s="215" t="s">
        <v>55</v>
      </c>
    </row>
    <row r="8" spans="3:9" ht="14.1" customHeight="1" x14ac:dyDescent="0.2">
      <c r="C8" s="356" t="s">
        <v>0</v>
      </c>
      <c r="D8" s="211"/>
      <c r="E8" s="357">
        <v>47978.325808098336</v>
      </c>
      <c r="F8" s="357">
        <v>44569.235689486144</v>
      </c>
      <c r="G8" s="473">
        <v>7.648975949157677E-2</v>
      </c>
      <c r="H8" s="468"/>
      <c r="I8" s="473">
        <v>0.11552917484018432</v>
      </c>
    </row>
    <row r="9" spans="3:9" ht="14.1" customHeight="1" x14ac:dyDescent="0.2">
      <c r="C9" s="217" t="s">
        <v>2</v>
      </c>
      <c r="D9" s="218"/>
      <c r="E9" s="219">
        <v>22102.403535336995</v>
      </c>
      <c r="F9" s="219">
        <v>20857.203051791563</v>
      </c>
      <c r="G9" s="469">
        <v>5.970122074630102E-2</v>
      </c>
      <c r="H9" s="470"/>
      <c r="I9" s="469">
        <v>0.10079299940432174</v>
      </c>
    </row>
    <row r="10" spans="3:9" ht="14.1" customHeight="1" x14ac:dyDescent="0.2">
      <c r="C10" s="356" t="s">
        <v>63</v>
      </c>
      <c r="D10" s="218"/>
      <c r="E10" s="357">
        <v>6337.8049322229572</v>
      </c>
      <c r="F10" s="357">
        <v>5952.0163000438215</v>
      </c>
      <c r="G10" s="473">
        <v>6.4816460965722689E-2</v>
      </c>
      <c r="H10" s="470"/>
      <c r="I10" s="473">
        <v>0.13835365482438311</v>
      </c>
    </row>
    <row r="11" spans="3:9" ht="15.75" customHeight="1" thickBot="1" x14ac:dyDescent="0.25">
      <c r="C11" s="325" t="s">
        <v>80</v>
      </c>
      <c r="D11" s="220"/>
      <c r="E11" s="221">
        <v>9180.0139436566551</v>
      </c>
      <c r="F11" s="221">
        <v>8726.1941906467127</v>
      </c>
      <c r="G11" s="471">
        <v>5.2006607129643667E-2</v>
      </c>
      <c r="H11" s="472"/>
      <c r="I11" s="471">
        <v>9.193340251565707E-2</v>
      </c>
    </row>
    <row r="14" spans="3:9" hidden="1" x14ac:dyDescent="0.2">
      <c r="C14" s="604" t="s">
        <v>61</v>
      </c>
      <c r="D14" s="604"/>
      <c r="E14" s="604"/>
      <c r="F14" s="604"/>
      <c r="G14" s="604"/>
      <c r="H14" s="604"/>
      <c r="I14" s="604"/>
    </row>
    <row r="15" spans="3:9" ht="24.95" customHeight="1" x14ac:dyDescent="0.2">
      <c r="C15" s="604" t="s">
        <v>189</v>
      </c>
      <c r="D15" s="604"/>
      <c r="E15" s="604"/>
      <c r="F15" s="604"/>
      <c r="G15" s="604"/>
      <c r="H15" s="604"/>
      <c r="I15" s="604"/>
    </row>
    <row r="16" spans="3:9" x14ac:dyDescent="0.2">
      <c r="C16" s="156"/>
      <c r="D16" s="152"/>
      <c r="E16" s="154"/>
      <c r="F16" s="154"/>
      <c r="G16" s="154"/>
      <c r="H16" s="154"/>
      <c r="I16" s="154"/>
    </row>
    <row r="17" spans="3:9" s="324" customFormat="1" ht="21" customHeight="1" x14ac:dyDescent="0.2">
      <c r="C17" s="157"/>
      <c r="D17" s="153"/>
      <c r="E17" s="607" t="s">
        <v>78</v>
      </c>
      <c r="F17" s="607"/>
      <c r="G17" s="607"/>
      <c r="H17" s="211"/>
      <c r="I17" s="212" t="s">
        <v>79</v>
      </c>
    </row>
    <row r="18" spans="3:9" x14ac:dyDescent="0.2">
      <c r="C18" s="213" t="s">
        <v>62</v>
      </c>
      <c r="D18" s="155"/>
      <c r="E18" s="214" t="s">
        <v>194</v>
      </c>
      <c r="F18" s="214" t="s">
        <v>195</v>
      </c>
      <c r="G18" s="215" t="s">
        <v>55</v>
      </c>
      <c r="H18" s="216"/>
      <c r="I18" s="215" t="s">
        <v>55</v>
      </c>
    </row>
    <row r="19" spans="3:9" ht="14.1" customHeight="1" x14ac:dyDescent="0.2">
      <c r="C19" s="356" t="s">
        <v>0</v>
      </c>
      <c r="D19" s="211"/>
      <c r="E19" s="357">
        <v>94444.433808004003</v>
      </c>
      <c r="F19" s="357">
        <v>88691.556063819895</v>
      </c>
      <c r="G19" s="473">
        <v>6.4863872047125959E-2</v>
      </c>
      <c r="H19" s="468"/>
      <c r="I19" s="473">
        <v>0.10775296586232552</v>
      </c>
    </row>
    <row r="20" spans="3:9" ht="14.1" customHeight="1" x14ac:dyDescent="0.2">
      <c r="C20" s="217" t="s">
        <v>2</v>
      </c>
      <c r="D20" s="218"/>
      <c r="E20" s="219">
        <v>43095.477543054854</v>
      </c>
      <c r="F20" s="219">
        <v>41072.556358341535</v>
      </c>
      <c r="G20" s="469">
        <v>4.925238076403482E-2</v>
      </c>
      <c r="H20" s="470"/>
      <c r="I20" s="469">
        <v>9.4823046384706178E-2</v>
      </c>
    </row>
    <row r="21" spans="3:9" ht="14.1" customHeight="1" x14ac:dyDescent="0.2">
      <c r="C21" s="356" t="s">
        <v>63</v>
      </c>
      <c r="D21" s="218"/>
      <c r="E21" s="357">
        <v>12070.240813925693</v>
      </c>
      <c r="F21" s="357">
        <v>11718.121274624984</v>
      </c>
      <c r="G21" s="473">
        <v>3.0049146194041088E-2</v>
      </c>
      <c r="H21" s="470"/>
      <c r="I21" s="473">
        <v>0.11654587764690505</v>
      </c>
    </row>
    <row r="22" spans="3:9" s="324" customFormat="1" ht="14.1" customHeight="1" thickBot="1" x14ac:dyDescent="0.25">
      <c r="C22" s="325" t="s">
        <v>80</v>
      </c>
      <c r="D22" s="220"/>
      <c r="E22" s="221">
        <v>17756.261178983968</v>
      </c>
      <c r="F22" s="221">
        <v>16890.687595562711</v>
      </c>
      <c r="G22" s="471">
        <v>5.1245609660594882E-2</v>
      </c>
      <c r="H22" s="472"/>
      <c r="I22" s="471">
        <v>0.10074090792379264</v>
      </c>
    </row>
    <row r="25" spans="3:9" hidden="1" x14ac:dyDescent="0.2">
      <c r="C25" s="604" t="s">
        <v>61</v>
      </c>
      <c r="D25" s="604"/>
      <c r="E25" s="604"/>
      <c r="F25" s="604"/>
      <c r="G25" s="604"/>
      <c r="H25" s="604"/>
      <c r="I25" s="604"/>
    </row>
    <row r="26" spans="3:9" ht="24.95" customHeight="1" x14ac:dyDescent="0.2">
      <c r="C26" s="604" t="s">
        <v>77</v>
      </c>
      <c r="D26" s="604"/>
      <c r="E26" s="604"/>
      <c r="F26" s="604"/>
      <c r="G26" s="604"/>
      <c r="H26" s="604"/>
      <c r="I26" s="604"/>
    </row>
    <row r="27" spans="3:9" x14ac:dyDescent="0.2">
      <c r="C27" s="156"/>
      <c r="D27" s="152"/>
      <c r="E27" s="154"/>
      <c r="F27" s="154"/>
      <c r="G27" s="154"/>
      <c r="H27" s="154"/>
      <c r="I27" s="154"/>
    </row>
    <row r="28" spans="3:9" s="324" customFormat="1" ht="21" customHeight="1" x14ac:dyDescent="0.2">
      <c r="C28" s="157"/>
      <c r="D28" s="153"/>
      <c r="E28" s="607" t="s">
        <v>78</v>
      </c>
      <c r="F28" s="607"/>
      <c r="G28" s="607"/>
      <c r="H28" s="211"/>
      <c r="I28" s="212" t="s">
        <v>79</v>
      </c>
    </row>
    <row r="29" spans="3:9" x14ac:dyDescent="0.2">
      <c r="C29" s="213" t="s">
        <v>62</v>
      </c>
      <c r="D29" s="155"/>
      <c r="E29" s="214" t="s">
        <v>190</v>
      </c>
      <c r="F29" s="214" t="s">
        <v>191</v>
      </c>
      <c r="G29" s="215" t="s">
        <v>55</v>
      </c>
      <c r="H29" s="216"/>
      <c r="I29" s="215" t="s">
        <v>55</v>
      </c>
    </row>
    <row r="30" spans="3:9" ht="14.1" customHeight="1" x14ac:dyDescent="0.2">
      <c r="C30" s="356" t="s">
        <v>0</v>
      </c>
      <c r="D30" s="211"/>
      <c r="E30" s="357">
        <v>29007.964305584348</v>
      </c>
      <c r="F30" s="357">
        <v>26391.773347043516</v>
      </c>
      <c r="G30" s="473">
        <v>9.912903252611116E-2</v>
      </c>
      <c r="H30" s="468"/>
      <c r="I30" s="473">
        <v>9.1930758935765855E-2</v>
      </c>
    </row>
    <row r="31" spans="3:9" ht="14.1" customHeight="1" x14ac:dyDescent="0.2">
      <c r="C31" s="217" t="s">
        <v>2</v>
      </c>
      <c r="D31" s="218"/>
      <c r="E31" s="219">
        <v>14165.673190938416</v>
      </c>
      <c r="F31" s="219">
        <v>12880.768028961023</v>
      </c>
      <c r="G31" s="469">
        <v>9.9753769269691261E-2</v>
      </c>
      <c r="H31" s="470"/>
      <c r="I31" s="469">
        <v>9.2731024257359351E-2</v>
      </c>
    </row>
    <row r="32" spans="3:9" ht="14.1" customHeight="1" x14ac:dyDescent="0.2">
      <c r="C32" s="356" t="s">
        <v>63</v>
      </c>
      <c r="D32" s="218"/>
      <c r="E32" s="357">
        <v>4526.7278442161269</v>
      </c>
      <c r="F32" s="357">
        <v>3800.1092416352876</v>
      </c>
      <c r="G32" s="473">
        <v>0.19120992486735888</v>
      </c>
      <c r="H32" s="470"/>
      <c r="I32" s="473">
        <v>0.1863361076685901</v>
      </c>
    </row>
    <row r="33" spans="3:9" s="324" customFormat="1" ht="14.1" customHeight="1" thickBot="1" x14ac:dyDescent="0.25">
      <c r="C33" s="325" t="s">
        <v>80</v>
      </c>
      <c r="D33" s="220"/>
      <c r="E33" s="221">
        <v>6284.756327152787</v>
      </c>
      <c r="F33" s="221">
        <v>5613.7491044730914</v>
      </c>
      <c r="G33" s="471">
        <v>0.11952925045136586</v>
      </c>
      <c r="H33" s="472"/>
      <c r="I33" s="471">
        <v>0.11356887911524272</v>
      </c>
    </row>
    <row r="35" spans="3:9" hidden="1" x14ac:dyDescent="0.2">
      <c r="C35" s="604" t="s">
        <v>61</v>
      </c>
      <c r="D35" s="604"/>
      <c r="E35" s="604"/>
      <c r="F35" s="604"/>
      <c r="G35" s="604"/>
      <c r="H35" s="604"/>
      <c r="I35" s="604"/>
    </row>
    <row r="36" spans="3:9" ht="24.95" customHeight="1" x14ac:dyDescent="0.2">
      <c r="C36" s="604" t="s">
        <v>134</v>
      </c>
      <c r="D36" s="604"/>
      <c r="E36" s="604"/>
      <c r="F36" s="604"/>
      <c r="G36" s="604"/>
      <c r="H36" s="604"/>
      <c r="I36" s="604"/>
    </row>
    <row r="37" spans="3:9" x14ac:dyDescent="0.2">
      <c r="C37" s="156"/>
      <c r="D37" s="152"/>
      <c r="E37" s="154"/>
      <c r="F37" s="154"/>
      <c r="G37" s="154"/>
      <c r="H37" s="154"/>
      <c r="I37" s="154"/>
    </row>
    <row r="38" spans="3:9" s="324" customFormat="1" ht="21" customHeight="1" x14ac:dyDescent="0.2">
      <c r="C38" s="157"/>
      <c r="D38" s="153"/>
      <c r="E38" s="607" t="s">
        <v>78</v>
      </c>
      <c r="F38" s="607"/>
      <c r="G38" s="607"/>
      <c r="H38" s="211"/>
      <c r="I38" s="212" t="s">
        <v>79</v>
      </c>
    </row>
    <row r="39" spans="3:9" x14ac:dyDescent="0.2">
      <c r="C39" s="213" t="s">
        <v>62</v>
      </c>
      <c r="D39" s="155"/>
      <c r="E39" s="214" t="s">
        <v>190</v>
      </c>
      <c r="F39" s="214" t="s">
        <v>191</v>
      </c>
      <c r="G39" s="215" t="s">
        <v>55</v>
      </c>
      <c r="H39" s="216"/>
      <c r="I39" s="215" t="s">
        <v>55</v>
      </c>
    </row>
    <row r="40" spans="3:9" ht="14.1" customHeight="1" x14ac:dyDescent="0.2">
      <c r="C40" s="356" t="s">
        <v>0</v>
      </c>
      <c r="D40" s="211"/>
      <c r="E40" s="357">
        <v>18970.361502513984</v>
      </c>
      <c r="F40" s="357">
        <v>18177.462342442632</v>
      </c>
      <c r="G40" s="473">
        <v>4.3619903875141475E-2</v>
      </c>
      <c r="H40" s="468"/>
      <c r="I40" s="473">
        <v>0.15903259405140235</v>
      </c>
    </row>
    <row r="41" spans="3:9" ht="14.1" customHeight="1" x14ac:dyDescent="0.2">
      <c r="C41" s="217" t="s">
        <v>2</v>
      </c>
      <c r="D41" s="218"/>
      <c r="E41" s="219">
        <v>7936.7303443985747</v>
      </c>
      <c r="F41" s="219">
        <v>7976.4350228305375</v>
      </c>
      <c r="G41" s="469">
        <v>-4.9777473668772831E-3</v>
      </c>
      <c r="H41" s="470"/>
      <c r="I41" s="469">
        <v>0.11774526690179066</v>
      </c>
    </row>
    <row r="42" spans="3:9" ht="14.1" customHeight="1" x14ac:dyDescent="0.2">
      <c r="C42" s="356" t="s">
        <v>63</v>
      </c>
      <c r="D42" s="218"/>
      <c r="E42" s="357">
        <v>1811.0770880068308</v>
      </c>
      <c r="F42" s="357">
        <v>2151.9070584085343</v>
      </c>
      <c r="G42" s="473">
        <v>-0.15838507944379721</v>
      </c>
      <c r="H42" s="470"/>
      <c r="I42" s="473">
        <v>2.3566810641660219E-2</v>
      </c>
    </row>
    <row r="43" spans="3:9" s="324" customFormat="1" ht="14.1" customHeight="1" thickBot="1" x14ac:dyDescent="0.25">
      <c r="C43" s="325" t="s">
        <v>80</v>
      </c>
      <c r="D43" s="220"/>
      <c r="E43" s="221">
        <v>2895.257616503869</v>
      </c>
      <c r="F43" s="221">
        <v>3112.4450861736213</v>
      </c>
      <c r="G43" s="471">
        <v>-6.9780337855457009E-2</v>
      </c>
      <c r="H43" s="472"/>
      <c r="I43" s="471">
        <v>4.0628120557401504E-2</v>
      </c>
    </row>
  </sheetData>
  <mergeCells count="12">
    <mergeCell ref="E38:G38"/>
    <mergeCell ref="E17:G17"/>
    <mergeCell ref="C25:I25"/>
    <mergeCell ref="C26:I26"/>
    <mergeCell ref="E28:G28"/>
    <mergeCell ref="C35:I35"/>
    <mergeCell ref="C36:I36"/>
    <mergeCell ref="C3:I3"/>
    <mergeCell ref="C4:I4"/>
    <mergeCell ref="E6:G6"/>
    <mergeCell ref="C14:I14"/>
    <mergeCell ref="C15:I15"/>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57"/>
  <sheetViews>
    <sheetView showGridLines="0" topLeftCell="A33" zoomScale="70" zoomScaleNormal="70" zoomScaleSheetLayoutView="130" workbookViewId="0">
      <selection activeCell="N1" sqref="N1:S1048576"/>
    </sheetView>
  </sheetViews>
  <sheetFormatPr baseColWidth="10" defaultColWidth="9.85546875" defaultRowHeight="15.75" x14ac:dyDescent="0.2"/>
  <cols>
    <col min="1" max="1" width="9.85546875" style="223"/>
    <col min="2" max="2" width="41.7109375" style="222" customWidth="1"/>
    <col min="3" max="3" width="2.42578125" style="377" customWidth="1"/>
    <col min="4" max="4" width="13.140625" style="378" customWidth="1"/>
    <col min="5" max="5" width="17.140625" style="378" customWidth="1"/>
    <col min="6" max="6" width="10.7109375" style="378" customWidth="1"/>
    <col min="7" max="7" width="3.5703125" style="365" customWidth="1"/>
    <col min="8" max="8" width="44" style="377" customWidth="1"/>
    <col min="9" max="9" width="2.42578125" style="223" customWidth="1"/>
    <col min="10" max="10" width="11.7109375" style="222" bestFit="1" customWidth="1"/>
    <col min="11" max="11" width="11.7109375" style="223" bestFit="1" customWidth="1"/>
    <col min="12" max="12" width="10" style="222" bestFit="1" customWidth="1"/>
    <col min="13" max="16384" width="9.85546875" style="222"/>
  </cols>
  <sheetData>
    <row r="2" spans="2:13" ht="15" customHeight="1" x14ac:dyDescent="0.2">
      <c r="B2" s="610" t="s">
        <v>98</v>
      </c>
      <c r="C2" s="610"/>
      <c r="D2" s="610"/>
      <c r="E2" s="610"/>
      <c r="F2" s="610"/>
      <c r="G2" s="610"/>
      <c r="H2" s="610"/>
      <c r="I2" s="610"/>
      <c r="J2" s="610"/>
      <c r="K2" s="610"/>
      <c r="L2" s="610"/>
    </row>
    <row r="3" spans="2:13" ht="15" customHeight="1" x14ac:dyDescent="0.2">
      <c r="B3" s="610" t="s">
        <v>97</v>
      </c>
      <c r="C3" s="610"/>
      <c r="D3" s="610"/>
      <c r="E3" s="610"/>
      <c r="F3" s="610"/>
      <c r="G3" s="610"/>
      <c r="H3" s="610"/>
      <c r="I3" s="610"/>
      <c r="J3" s="610"/>
      <c r="K3" s="610"/>
      <c r="L3" s="610"/>
    </row>
    <row r="4" spans="2:13" ht="13.5" customHeight="1" x14ac:dyDescent="0.2">
      <c r="B4" s="611" t="s">
        <v>9</v>
      </c>
      <c r="C4" s="611"/>
      <c r="D4" s="611"/>
      <c r="E4" s="611"/>
      <c r="F4" s="611"/>
      <c r="G4" s="611"/>
      <c r="H4" s="611"/>
      <c r="I4" s="611"/>
      <c r="J4" s="611"/>
      <c r="K4" s="611"/>
      <c r="L4" s="611"/>
      <c r="M4" s="358"/>
    </row>
    <row r="5" spans="2:13" ht="11.1" customHeight="1" x14ac:dyDescent="0.2">
      <c r="B5" s="223"/>
      <c r="C5" s="359"/>
      <c r="D5" s="360"/>
      <c r="E5" s="360"/>
      <c r="F5" s="360"/>
      <c r="G5" s="361"/>
      <c r="H5" s="362"/>
      <c r="J5" s="223"/>
    </row>
    <row r="6" spans="2:13" ht="35.1" customHeight="1" x14ac:dyDescent="0.2">
      <c r="B6" s="363" t="s">
        <v>99</v>
      </c>
      <c r="C6" s="364"/>
      <c r="D6" s="460" t="s">
        <v>196</v>
      </c>
      <c r="E6" s="460" t="s">
        <v>113</v>
      </c>
      <c r="F6" s="460" t="s">
        <v>16</v>
      </c>
      <c r="H6" s="366" t="s">
        <v>100</v>
      </c>
      <c r="I6" s="367"/>
      <c r="J6" s="460" t="s">
        <v>196</v>
      </c>
      <c r="K6" s="460" t="str">
        <f>+E6</f>
        <v xml:space="preserve"> Dec-18</v>
      </c>
      <c r="L6" s="460" t="s">
        <v>16</v>
      </c>
    </row>
    <row r="7" spans="2:13" ht="30.75" customHeight="1" x14ac:dyDescent="0.2">
      <c r="B7" s="370" t="s">
        <v>179</v>
      </c>
      <c r="H7" s="370" t="s">
        <v>181</v>
      </c>
    </row>
    <row r="8" spans="2:13" ht="20.100000000000001" customHeight="1" x14ac:dyDescent="0.25">
      <c r="B8" s="612" t="s">
        <v>228</v>
      </c>
      <c r="H8" s="572" t="s">
        <v>216</v>
      </c>
      <c r="I8" s="371"/>
      <c r="J8" s="566">
        <v>16726.103092478083</v>
      </c>
      <c r="K8" s="566">
        <v>11604</v>
      </c>
      <c r="L8" s="567">
        <f>+J8/K8-1</f>
        <v>0.44140840162686001</v>
      </c>
    </row>
    <row r="9" spans="2:13" ht="20.100000000000001" customHeight="1" x14ac:dyDescent="0.25">
      <c r="B9" s="612"/>
      <c r="C9" s="368"/>
      <c r="D9" s="418">
        <v>23485.576756247938</v>
      </c>
      <c r="E9" s="418">
        <v>23727</v>
      </c>
      <c r="F9" s="369">
        <f>+D9/E9-1</f>
        <v>-1.0175042936404144E-2</v>
      </c>
      <c r="H9" s="484" t="s">
        <v>217</v>
      </c>
      <c r="I9" s="373"/>
      <c r="J9" s="420">
        <v>15992.532033385663</v>
      </c>
      <c r="K9" s="420">
        <v>19746</v>
      </c>
      <c r="L9" s="494">
        <f>J9/K9-1</f>
        <v>-0.19008750970395705</v>
      </c>
    </row>
    <row r="10" spans="2:13" ht="20.100000000000001" customHeight="1" x14ac:dyDescent="0.25">
      <c r="B10" s="565" t="s">
        <v>229</v>
      </c>
      <c r="C10" s="371"/>
      <c r="D10" s="566">
        <v>11529.724016659728</v>
      </c>
      <c r="E10" s="566">
        <v>14847</v>
      </c>
      <c r="F10" s="567">
        <f>+D10/E10-1</f>
        <v>-0.22343072562405009</v>
      </c>
      <c r="H10" s="572" t="s">
        <v>218</v>
      </c>
      <c r="I10" s="371"/>
      <c r="J10" s="566">
        <v>487.12861274411011</v>
      </c>
      <c r="K10" s="566">
        <v>0</v>
      </c>
      <c r="L10" s="567"/>
    </row>
    <row r="11" spans="2:13" ht="20.100000000000001" customHeight="1" x14ac:dyDescent="0.25">
      <c r="B11" s="598" t="s">
        <v>230</v>
      </c>
      <c r="C11" s="368"/>
      <c r="D11" s="418">
        <v>10020.14019724333</v>
      </c>
      <c r="E11" s="418">
        <v>10051</v>
      </c>
      <c r="F11" s="492">
        <f>+D11/E11-1</f>
        <v>-3.0703216353268337E-3</v>
      </c>
      <c r="H11" s="484" t="s">
        <v>219</v>
      </c>
      <c r="I11" s="373"/>
      <c r="J11" s="420">
        <v>20141.579244823184</v>
      </c>
      <c r="K11" s="420">
        <v>14174</v>
      </c>
      <c r="L11" s="494">
        <f>+J11/K11-1</f>
        <v>0.4210229465798776</v>
      </c>
    </row>
    <row r="12" spans="2:13" ht="20.100000000000001" customHeight="1" x14ac:dyDescent="0.25">
      <c r="B12" s="565" t="s">
        <v>231</v>
      </c>
      <c r="C12" s="371"/>
      <c r="D12" s="566">
        <v>8900.349253142771</v>
      </c>
      <c r="E12" s="566">
        <v>8865</v>
      </c>
      <c r="F12" s="567">
        <f>+D12/E12-1</f>
        <v>3.9875074047119874E-3</v>
      </c>
      <c r="H12" s="573" t="s">
        <v>220</v>
      </c>
      <c r="I12" s="371"/>
      <c r="J12" s="574">
        <v>53347.342983431037</v>
      </c>
      <c r="K12" s="574">
        <v>45524</v>
      </c>
      <c r="L12" s="575">
        <f>J12/K12-1</f>
        <v>0.17185095737261746</v>
      </c>
    </row>
    <row r="13" spans="2:13" ht="20.100000000000001" customHeight="1" x14ac:dyDescent="0.25">
      <c r="B13" s="372" t="s">
        <v>232</v>
      </c>
      <c r="C13" s="373"/>
      <c r="D13" s="419">
        <v>53935.790223293763</v>
      </c>
      <c r="E13" s="419">
        <v>57490</v>
      </c>
      <c r="F13" s="493">
        <f>+D13/E13-1</f>
        <v>-6.1823095785462412E-2</v>
      </c>
      <c r="H13" s="370" t="s">
        <v>183</v>
      </c>
    </row>
    <row r="14" spans="2:13" ht="20.100000000000001" customHeight="1" x14ac:dyDescent="0.25">
      <c r="B14" s="568" t="s">
        <v>182</v>
      </c>
      <c r="C14" s="371"/>
      <c r="D14" s="566"/>
      <c r="E14" s="566"/>
      <c r="F14" s="567"/>
      <c r="H14" s="572" t="s">
        <v>221</v>
      </c>
      <c r="I14" s="371"/>
      <c r="J14" s="566">
        <v>58863.438111032992</v>
      </c>
      <c r="K14" s="566">
        <v>70201</v>
      </c>
      <c r="L14" s="567">
        <f>+J14/K14-1</f>
        <v>-0.16150143002189443</v>
      </c>
    </row>
    <row r="15" spans="2:13" ht="19.5" customHeight="1" x14ac:dyDescent="0.25">
      <c r="B15" s="598" t="s">
        <v>233</v>
      </c>
      <c r="C15" s="368"/>
      <c r="D15" s="418">
        <v>106874.2127416936</v>
      </c>
      <c r="E15" s="418">
        <v>106259</v>
      </c>
      <c r="F15" s="492">
        <f t="shared" ref="F15:F22" si="0">+D15/E15-1</f>
        <v>5.7897471432406533E-3</v>
      </c>
      <c r="H15" s="484" t="s">
        <v>227</v>
      </c>
      <c r="I15" s="373"/>
      <c r="J15" s="420">
        <v>1075.815939508037</v>
      </c>
      <c r="K15" s="420">
        <v>0</v>
      </c>
      <c r="L15" s="494"/>
    </row>
    <row r="16" spans="2:13" ht="19.5" customHeight="1" x14ac:dyDescent="0.25">
      <c r="B16" s="565" t="s">
        <v>234</v>
      </c>
      <c r="C16" s="371"/>
      <c r="D16" s="566">
        <v>-46393.300171218012</v>
      </c>
      <c r="E16" s="566">
        <v>-44316</v>
      </c>
      <c r="F16" s="567">
        <f>D16/E16-1</f>
        <v>4.6874721798402685E-2</v>
      </c>
      <c r="H16" s="572" t="s">
        <v>222</v>
      </c>
      <c r="I16" s="371"/>
      <c r="J16" s="566">
        <v>17253.515558962808</v>
      </c>
      <c r="K16" s="566">
        <v>16313</v>
      </c>
      <c r="L16" s="567">
        <f>+J16/K16-1</f>
        <v>5.7654359036523495E-2</v>
      </c>
    </row>
    <row r="17" spans="1:12" ht="18" customHeight="1" x14ac:dyDescent="0.25">
      <c r="B17" s="372" t="s">
        <v>235</v>
      </c>
      <c r="C17" s="373"/>
      <c r="D17" s="419">
        <v>60480.912570475586</v>
      </c>
      <c r="E17" s="419">
        <v>61942</v>
      </c>
      <c r="F17" s="493">
        <f>+D17/E17-1</f>
        <v>-2.3587992469155217E-2</v>
      </c>
      <c r="H17" s="496" t="s">
        <v>223</v>
      </c>
      <c r="I17" s="371"/>
      <c r="J17" s="487">
        <v>130540.11259293488</v>
      </c>
      <c r="K17" s="487">
        <v>132037</v>
      </c>
      <c r="L17" s="495">
        <f>+J17/K17-1</f>
        <v>-1.1336878352773305E-2</v>
      </c>
    </row>
    <row r="18" spans="1:12" ht="20.100000000000001" customHeight="1" x14ac:dyDescent="0.25">
      <c r="B18" s="565" t="s">
        <v>236</v>
      </c>
      <c r="C18" s="371"/>
      <c r="D18" s="566">
        <v>1551.8372837877921</v>
      </c>
      <c r="E18" s="566">
        <v>0</v>
      </c>
      <c r="F18" s="567" t="s">
        <v>75</v>
      </c>
      <c r="H18" s="576" t="s">
        <v>137</v>
      </c>
      <c r="I18" s="371"/>
      <c r="J18" s="566"/>
      <c r="K18" s="566"/>
      <c r="L18" s="567"/>
    </row>
    <row r="19" spans="1:12" ht="20.100000000000001" customHeight="1" x14ac:dyDescent="0.25">
      <c r="B19" s="598" t="s">
        <v>237</v>
      </c>
      <c r="C19" s="368"/>
      <c r="D19" s="418">
        <v>10618.180717967731</v>
      </c>
      <c r="E19" s="418">
        <v>10518</v>
      </c>
      <c r="F19" s="492">
        <f t="shared" si="0"/>
        <v>9.5246927141785509E-3</v>
      </c>
      <c r="H19" s="484" t="s">
        <v>132</v>
      </c>
      <c r="I19" s="371"/>
      <c r="J19" s="420">
        <v>6941.5605386634697</v>
      </c>
      <c r="K19" s="420">
        <v>6807</v>
      </c>
      <c r="L19" s="494">
        <f>+J19/K19-1</f>
        <v>1.9767965133461018E-2</v>
      </c>
    </row>
    <row r="20" spans="1:12" ht="20.100000000000001" customHeight="1" x14ac:dyDescent="0.25">
      <c r="B20" s="565" t="s">
        <v>180</v>
      </c>
      <c r="C20" s="371"/>
      <c r="D20" s="566">
        <v>115709.48696119217</v>
      </c>
      <c r="E20" s="566">
        <v>116804</v>
      </c>
      <c r="F20" s="567">
        <f>D20/E20-1</f>
        <v>-9.3705099038373652E-3</v>
      </c>
      <c r="H20" s="572" t="s">
        <v>224</v>
      </c>
      <c r="I20" s="371"/>
      <c r="J20" s="566">
        <v>122248.28793755498</v>
      </c>
      <c r="K20" s="566">
        <v>124943</v>
      </c>
      <c r="L20" s="567">
        <f>+J20/K20-1</f>
        <v>-2.1567531293830156E-2</v>
      </c>
    </row>
    <row r="21" spans="1:12" ht="20.100000000000001" customHeight="1" x14ac:dyDescent="0.25">
      <c r="B21" s="374" t="s">
        <v>238</v>
      </c>
      <c r="C21" s="373"/>
      <c r="D21" s="420">
        <v>17433.754265759966</v>
      </c>
      <c r="E21" s="420">
        <v>17033</v>
      </c>
      <c r="F21" s="494">
        <f t="shared" si="0"/>
        <v>2.3528108128924252E-2</v>
      </c>
      <c r="H21" s="577" t="s">
        <v>225</v>
      </c>
      <c r="I21" s="371"/>
      <c r="J21" s="487">
        <v>129189.84847621845</v>
      </c>
      <c r="K21" s="487">
        <v>131750</v>
      </c>
      <c r="L21" s="495">
        <f>+J21/K21-1</f>
        <v>-1.9431890123579154E-2</v>
      </c>
    </row>
    <row r="22" spans="1:12" ht="20.100000000000001" customHeight="1" thickBot="1" x14ac:dyDescent="0.3">
      <c r="B22" s="569" t="s">
        <v>239</v>
      </c>
      <c r="C22" s="368"/>
      <c r="D22" s="570">
        <v>259729.962022477</v>
      </c>
      <c r="E22" s="570">
        <v>263788</v>
      </c>
      <c r="F22" s="571">
        <f t="shared" si="0"/>
        <v>-1.5383709560415904E-2</v>
      </c>
      <c r="H22" s="569" t="s">
        <v>226</v>
      </c>
      <c r="I22" s="368"/>
      <c r="J22" s="570">
        <v>259729.96106915333</v>
      </c>
      <c r="K22" s="570">
        <v>263788</v>
      </c>
      <c r="L22" s="571">
        <f>+J22/K22-1</f>
        <v>-1.5383713174392577E-2</v>
      </c>
    </row>
    <row r="23" spans="1:12" ht="20.100000000000001" customHeight="1" x14ac:dyDescent="0.2"/>
    <row r="24" spans="1:12" s="488" customFormat="1" ht="25.5" customHeight="1" x14ac:dyDescent="0.25">
      <c r="A24" s="441"/>
      <c r="C24" s="489"/>
      <c r="D24" s="490"/>
      <c r="E24" s="490"/>
      <c r="F24" s="490"/>
      <c r="G24" s="414"/>
      <c r="H24" s="491"/>
      <c r="I24" s="368"/>
      <c r="J24" s="485"/>
      <c r="K24" s="485"/>
      <c r="L24" s="486"/>
    </row>
    <row r="25" spans="1:12" ht="20.100000000000001" customHeight="1" x14ac:dyDescent="0.2">
      <c r="B25" s="379"/>
      <c r="C25" s="380"/>
      <c r="D25" s="608" t="s">
        <v>197</v>
      </c>
      <c r="E25" s="608"/>
      <c r="F25" s="608"/>
      <c r="G25" s="381"/>
      <c r="H25" s="382"/>
      <c r="I25" s="383"/>
      <c r="J25" s="223"/>
    </row>
    <row r="26" spans="1:12" ht="35.1" customHeight="1" x14ac:dyDescent="0.25">
      <c r="B26" s="363" t="s">
        <v>101</v>
      </c>
      <c r="C26" s="364"/>
      <c r="D26" s="448" t="s">
        <v>154</v>
      </c>
      <c r="E26" s="384" t="s">
        <v>155</v>
      </c>
      <c r="F26" s="384" t="s">
        <v>69</v>
      </c>
      <c r="G26" s="385"/>
      <c r="H26" s="609" t="s">
        <v>53</v>
      </c>
      <c r="I26" s="609"/>
      <c r="J26" s="609"/>
      <c r="K26" s="609"/>
      <c r="L26" s="609"/>
    </row>
    <row r="27" spans="1:12" ht="20.100000000000001" customHeight="1" x14ac:dyDescent="0.2">
      <c r="B27" s="578" t="s">
        <v>52</v>
      </c>
      <c r="C27" s="380"/>
      <c r="D27" s="387"/>
      <c r="E27" s="388"/>
      <c r="F27" s="389"/>
      <c r="G27" s="389"/>
      <c r="H27" s="390"/>
      <c r="I27" s="391"/>
    </row>
    <row r="28" spans="1:12" ht="20.100000000000001" customHeight="1" x14ac:dyDescent="0.25">
      <c r="B28" s="579" t="s">
        <v>48</v>
      </c>
      <c r="C28" s="380"/>
      <c r="D28" s="580">
        <v>0.58455821742512903</v>
      </c>
      <c r="E28" s="580">
        <v>0.10874140433180446</v>
      </c>
      <c r="F28" s="580">
        <v>8.428275646623111E-2</v>
      </c>
      <c r="G28" s="389"/>
      <c r="H28" s="390"/>
      <c r="I28" s="392"/>
    </row>
    <row r="29" spans="1:12" ht="20.100000000000001" customHeight="1" x14ac:dyDescent="0.25">
      <c r="B29" s="393" t="s">
        <v>42</v>
      </c>
      <c r="C29" s="380"/>
      <c r="D29" s="394">
        <v>8.8850699433903571E-2</v>
      </c>
      <c r="E29" s="394">
        <v>0</v>
      </c>
      <c r="F29" s="394">
        <v>3.9474893151943739E-2</v>
      </c>
      <c r="G29" s="389"/>
      <c r="H29" s="390"/>
      <c r="I29" s="392"/>
    </row>
    <row r="30" spans="1:12" ht="20.100000000000001" customHeight="1" x14ac:dyDescent="0.25">
      <c r="B30" s="579" t="s">
        <v>49</v>
      </c>
      <c r="C30" s="380"/>
      <c r="D30" s="580">
        <v>1.7105869532302639E-2</v>
      </c>
      <c r="E30" s="580">
        <v>1</v>
      </c>
      <c r="F30" s="580">
        <v>5.4744050176946391E-2</v>
      </c>
      <c r="G30" s="389"/>
      <c r="H30" s="390"/>
      <c r="I30" s="392"/>
    </row>
    <row r="31" spans="1:12" ht="20.100000000000001" customHeight="1" x14ac:dyDescent="0.25">
      <c r="B31" s="393" t="s">
        <v>50</v>
      </c>
      <c r="C31" s="380"/>
      <c r="D31" s="394">
        <v>0.29025100897697403</v>
      </c>
      <c r="E31" s="394">
        <v>1.7438580316980867E-2</v>
      </c>
      <c r="F31" s="394">
        <v>7.8291583685464239E-2</v>
      </c>
      <c r="G31" s="389"/>
      <c r="H31" s="390"/>
      <c r="I31" s="392"/>
    </row>
    <row r="32" spans="1:12" ht="20.100000000000001" customHeight="1" x14ac:dyDescent="0.25">
      <c r="B32" s="579" t="s">
        <v>47</v>
      </c>
      <c r="C32" s="380"/>
      <c r="D32" s="580">
        <v>1.6231000595584993E-2</v>
      </c>
      <c r="E32" s="580">
        <v>0</v>
      </c>
      <c r="F32" s="580">
        <v>9.9836799793931202E-2</v>
      </c>
      <c r="G32" s="389"/>
      <c r="H32" s="390"/>
      <c r="I32" s="392"/>
    </row>
    <row r="33" spans="1:11" ht="20.100000000000001" customHeight="1" x14ac:dyDescent="0.25">
      <c r="B33" s="393" t="s">
        <v>51</v>
      </c>
      <c r="C33" s="380"/>
      <c r="D33" s="394">
        <v>3.0032040361056655E-3</v>
      </c>
      <c r="E33" s="394">
        <v>0.20000000000000007</v>
      </c>
      <c r="F33" s="394">
        <v>0.65549716455320939</v>
      </c>
      <c r="G33" s="389"/>
      <c r="H33" s="390"/>
      <c r="I33" s="392"/>
    </row>
    <row r="34" spans="1:11" ht="20.100000000000001" customHeight="1" thickBot="1" x14ac:dyDescent="0.3">
      <c r="B34" s="375" t="s">
        <v>70</v>
      </c>
      <c r="C34" s="380"/>
      <c r="D34" s="395">
        <v>1</v>
      </c>
      <c r="E34" s="396">
        <v>4.6461350224668248E-2</v>
      </c>
      <c r="F34" s="396">
        <v>8.0025248372471616E-2</v>
      </c>
      <c r="G34" s="389"/>
      <c r="H34" s="390"/>
      <c r="I34" s="397"/>
    </row>
    <row r="35" spans="1:11" ht="18" customHeight="1" x14ac:dyDescent="0.2">
      <c r="B35" s="398" t="s">
        <v>156</v>
      </c>
      <c r="C35" s="390"/>
      <c r="D35" s="389"/>
      <c r="E35" s="389"/>
      <c r="F35" s="389"/>
      <c r="G35" s="389"/>
      <c r="H35" s="390"/>
      <c r="I35" s="397"/>
    </row>
    <row r="36" spans="1:11" ht="18" customHeight="1" x14ac:dyDescent="0.2">
      <c r="B36" s="398" t="s">
        <v>157</v>
      </c>
      <c r="C36" s="390"/>
      <c r="D36" s="389"/>
      <c r="E36" s="389"/>
      <c r="F36" s="389"/>
      <c r="G36" s="389"/>
      <c r="H36" s="390"/>
      <c r="I36" s="397"/>
    </row>
    <row r="37" spans="1:11" ht="11.1" customHeight="1" x14ac:dyDescent="0.2">
      <c r="B37" s="397"/>
      <c r="C37" s="390"/>
      <c r="D37" s="399"/>
      <c r="E37" s="399"/>
      <c r="F37" s="399"/>
      <c r="G37" s="400"/>
      <c r="H37" s="401"/>
      <c r="I37" s="402"/>
    </row>
    <row r="38" spans="1:11" ht="11.1" customHeight="1" x14ac:dyDescent="0.2">
      <c r="D38" s="360"/>
      <c r="G38" s="378"/>
      <c r="I38" s="222"/>
    </row>
    <row r="39" spans="1:11" ht="35.1" customHeight="1" x14ac:dyDescent="0.2">
      <c r="B39" s="363" t="s">
        <v>172</v>
      </c>
      <c r="C39" s="403"/>
      <c r="D39" s="449" t="s">
        <v>114</v>
      </c>
      <c r="E39" s="449" t="s">
        <v>54</v>
      </c>
      <c r="F39" s="449" t="s">
        <v>55</v>
      </c>
      <c r="G39" s="378"/>
      <c r="I39" s="222"/>
    </row>
    <row r="40" spans="1:11" ht="20.25" customHeight="1" x14ac:dyDescent="0.25">
      <c r="B40" s="579" t="s">
        <v>158</v>
      </c>
      <c r="C40" s="404"/>
      <c r="D40" s="581">
        <v>51670.243811148321</v>
      </c>
      <c r="E40" s="581">
        <v>56933.751560228367</v>
      </c>
      <c r="F40" s="582">
        <f>+D40/E40-1</f>
        <v>-9.2449691173292048E-2</v>
      </c>
      <c r="G40" s="378"/>
      <c r="I40" s="222"/>
    </row>
    <row r="41" spans="1:11" ht="32.25" customHeight="1" x14ac:dyDescent="0.25">
      <c r="B41" s="393" t="s">
        <v>159</v>
      </c>
      <c r="C41" s="393"/>
      <c r="D41" s="450">
        <v>1.3924800936542496</v>
      </c>
      <c r="E41" s="450">
        <v>1.6057696843978353</v>
      </c>
      <c r="F41" s="405"/>
      <c r="G41" s="378"/>
      <c r="I41" s="222"/>
    </row>
    <row r="42" spans="1:11" ht="35.25" customHeight="1" x14ac:dyDescent="0.25">
      <c r="B42" s="579" t="s">
        <v>160</v>
      </c>
      <c r="C42" s="404"/>
      <c r="D42" s="583">
        <v>6.0720500214161914</v>
      </c>
      <c r="E42" s="583">
        <v>5.4013318007850639</v>
      </c>
      <c r="F42" s="584"/>
      <c r="G42" s="378"/>
      <c r="I42" s="222"/>
    </row>
    <row r="43" spans="1:11" s="328" customFormat="1" ht="20.25" customHeight="1" thickBot="1" x14ac:dyDescent="0.3">
      <c r="A43" s="327"/>
      <c r="B43" s="376" t="s">
        <v>161</v>
      </c>
      <c r="C43" s="376"/>
      <c r="D43" s="454">
        <v>0.40188835050888416</v>
      </c>
      <c r="E43" s="454">
        <v>0.4050200587318955</v>
      </c>
      <c r="F43" s="376"/>
      <c r="G43" s="406"/>
      <c r="H43" s="407"/>
      <c r="K43" s="327"/>
    </row>
    <row r="44" spans="1:11" ht="18" customHeight="1" x14ac:dyDescent="0.2">
      <c r="B44" s="398" t="s">
        <v>162</v>
      </c>
      <c r="C44" s="404"/>
      <c r="D44" s="408"/>
      <c r="E44" s="408"/>
      <c r="F44" s="404"/>
      <c r="G44" s="378"/>
      <c r="I44" s="222"/>
    </row>
    <row r="45" spans="1:11" ht="18" customHeight="1" x14ac:dyDescent="0.2">
      <c r="B45" s="398" t="s">
        <v>163</v>
      </c>
      <c r="D45" s="360"/>
      <c r="G45" s="378"/>
      <c r="I45" s="222"/>
    </row>
    <row r="46" spans="1:11" ht="18" customHeight="1" x14ac:dyDescent="0.2">
      <c r="B46" s="398" t="s">
        <v>164</v>
      </c>
      <c r="D46" s="360"/>
      <c r="G46" s="378"/>
      <c r="I46" s="222"/>
    </row>
    <row r="47" spans="1:11" x14ac:dyDescent="0.2">
      <c r="B47" s="397"/>
      <c r="D47" s="360"/>
      <c r="G47" s="378"/>
      <c r="I47" s="222"/>
    </row>
    <row r="48" spans="1:11" x14ac:dyDescent="0.2">
      <c r="F48" s="409"/>
      <c r="G48" s="410"/>
    </row>
    <row r="49" spans="4:7" x14ac:dyDescent="0.2">
      <c r="D49" s="411"/>
      <c r="E49" s="411"/>
      <c r="G49" s="412"/>
    </row>
    <row r="50" spans="4:7" x14ac:dyDescent="0.2">
      <c r="E50" s="411"/>
      <c r="G50" s="413"/>
    </row>
    <row r="51" spans="4:7" x14ac:dyDescent="0.2">
      <c r="G51" s="414"/>
    </row>
    <row r="52" spans="4:7" x14ac:dyDescent="0.2">
      <c r="E52" s="415"/>
      <c r="G52" s="412"/>
    </row>
    <row r="57" spans="4:7" x14ac:dyDescent="0.2">
      <c r="D57" s="416"/>
    </row>
  </sheetData>
  <mergeCells count="6">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ignoredErrors>
    <ignoredError sqref="F16 F20" formula="1"/>
  </ignoredError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04" t="s">
        <v>41</v>
      </c>
      <c r="B1" s="604"/>
      <c r="C1" s="604"/>
      <c r="D1" s="604"/>
      <c r="E1" s="604"/>
      <c r="F1" s="604"/>
      <c r="G1" s="604"/>
      <c r="H1" s="604"/>
      <c r="I1" s="604"/>
      <c r="J1" s="604"/>
      <c r="K1" s="604"/>
      <c r="L1" s="604"/>
      <c r="M1" s="604"/>
      <c r="N1" s="604"/>
      <c r="O1" s="179"/>
      <c r="P1" s="47"/>
    </row>
    <row r="2" spans="1:27" s="38" customFormat="1" ht="11.1" customHeight="1" x14ac:dyDescent="0.2">
      <c r="A2" s="613" t="s">
        <v>8</v>
      </c>
      <c r="B2" s="613"/>
      <c r="C2" s="613"/>
      <c r="D2" s="613"/>
      <c r="E2" s="613"/>
      <c r="F2" s="613"/>
      <c r="G2" s="613"/>
      <c r="H2" s="613"/>
      <c r="I2" s="613"/>
      <c r="J2" s="613"/>
      <c r="K2" s="613"/>
      <c r="L2" s="613"/>
      <c r="M2" s="613"/>
      <c r="N2" s="613"/>
      <c r="O2" s="180"/>
      <c r="P2" s="39"/>
    </row>
    <row r="3" spans="1:27" s="38" customFormat="1" ht="11.1" customHeight="1" x14ac:dyDescent="0.2">
      <c r="A3" s="615" t="s">
        <v>9</v>
      </c>
      <c r="B3" s="615"/>
      <c r="C3" s="615"/>
      <c r="D3" s="615"/>
      <c r="E3" s="615"/>
      <c r="F3" s="615"/>
      <c r="G3" s="615"/>
      <c r="H3" s="615"/>
      <c r="I3" s="615"/>
      <c r="J3" s="615"/>
      <c r="K3" s="615"/>
      <c r="L3" s="615"/>
      <c r="M3" s="615"/>
      <c r="N3" s="615"/>
      <c r="O3" s="615"/>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17" t="e">
        <f>+#REF!</f>
        <v>#REF!</v>
      </c>
      <c r="D5" s="617"/>
      <c r="E5" s="617"/>
      <c r="F5" s="617"/>
      <c r="G5" s="617"/>
      <c r="H5" s="181"/>
      <c r="I5" s="42"/>
      <c r="J5" s="617" t="e">
        <f>+#REF!</f>
        <v>#REF!</v>
      </c>
      <c r="K5" s="617"/>
      <c r="L5" s="617"/>
      <c r="M5" s="617"/>
      <c r="N5" s="617"/>
      <c r="O5" s="181"/>
    </row>
    <row r="6" spans="1:27" s="95" customFormat="1" ht="15" customHeight="1" x14ac:dyDescent="0.2">
      <c r="A6" s="125"/>
      <c r="B6" s="94"/>
      <c r="C6" s="101" t="e">
        <f>+#REF!</f>
        <v>#REF!</v>
      </c>
      <c r="D6" s="46" t="s">
        <v>3</v>
      </c>
      <c r="E6" s="101" t="e">
        <f>+#REF!</f>
        <v>#REF!</v>
      </c>
      <c r="F6" s="46" t="s">
        <v>3</v>
      </c>
      <c r="G6" s="97" t="s">
        <v>16</v>
      </c>
      <c r="H6" s="46" t="s">
        <v>32</v>
      </c>
      <c r="I6" s="45"/>
      <c r="J6" s="101" t="e">
        <f>+C6</f>
        <v>#REF!</v>
      </c>
      <c r="K6" s="46" t="s">
        <v>3</v>
      </c>
      <c r="L6" s="101" t="e">
        <f>+E6</f>
        <v>#REF!</v>
      </c>
      <c r="M6" s="46" t="s">
        <v>3</v>
      </c>
      <c r="N6" s="97" t="s">
        <v>16</v>
      </c>
      <c r="O6" s="46" t="s">
        <v>32</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18</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19</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17</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23</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21</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22</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39</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33</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35</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34</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16" t="s">
        <v>43</v>
      </c>
      <c r="B32" s="616"/>
      <c r="C32" s="616"/>
      <c r="D32" s="616"/>
      <c r="E32" s="616"/>
      <c r="F32" s="616"/>
      <c r="G32" s="616"/>
      <c r="H32" s="616"/>
      <c r="I32" s="616"/>
      <c r="J32" s="616"/>
      <c r="K32" s="616"/>
      <c r="L32" s="616"/>
      <c r="M32" s="616"/>
      <c r="N32" s="616"/>
      <c r="O32" s="182"/>
    </row>
    <row r="33" spans="1:19" s="38" customFormat="1" ht="11.1" customHeight="1" x14ac:dyDescent="0.2">
      <c r="A33" s="614" t="s">
        <v>40</v>
      </c>
      <c r="B33" s="614"/>
      <c r="C33" s="614"/>
      <c r="D33" s="614"/>
      <c r="E33" s="614"/>
      <c r="F33" s="614"/>
      <c r="G33" s="614"/>
      <c r="H33" s="614"/>
      <c r="I33" s="614"/>
      <c r="J33" s="614"/>
      <c r="K33" s="614"/>
      <c r="L33" s="614"/>
      <c r="M33" s="614"/>
      <c r="N33" s="614"/>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7"/>
  <sheetViews>
    <sheetView showGridLines="0" topLeftCell="A38" zoomScale="110" zoomScaleNormal="110" zoomScaleSheetLayoutView="100" workbookViewId="0">
      <selection activeCell="O26" sqref="O26"/>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0.5703125" style="79" customWidth="1"/>
    <col min="9" max="9" width="2.7109375" style="81" customWidth="1"/>
    <col min="10" max="14" width="8.7109375" style="78" customWidth="1"/>
    <col min="15" max="15" width="10.42578125" style="78" customWidth="1"/>
    <col min="16" max="16384" width="9.85546875" style="78"/>
  </cols>
  <sheetData>
    <row r="1" spans="1:15" s="5" customFormat="1" ht="12" customHeight="1" x14ac:dyDescent="0.2">
      <c r="A1" s="604" t="s">
        <v>98</v>
      </c>
      <c r="B1" s="604"/>
      <c r="C1" s="604"/>
      <c r="D1" s="604"/>
      <c r="E1" s="604"/>
      <c r="F1" s="604"/>
      <c r="G1" s="604"/>
      <c r="H1" s="604"/>
      <c r="I1" s="604"/>
      <c r="J1" s="604"/>
      <c r="K1" s="604"/>
      <c r="L1" s="604"/>
      <c r="M1" s="604"/>
      <c r="N1" s="604"/>
      <c r="O1" s="604"/>
    </row>
    <row r="2" spans="1:15" s="5" customFormat="1" ht="12" customHeight="1" x14ac:dyDescent="0.2">
      <c r="A2" s="613" t="s">
        <v>109</v>
      </c>
      <c r="B2" s="613"/>
      <c r="C2" s="613"/>
      <c r="D2" s="613"/>
      <c r="E2" s="613"/>
      <c r="F2" s="613"/>
      <c r="G2" s="613"/>
      <c r="H2" s="613"/>
      <c r="I2" s="613"/>
      <c r="J2" s="613"/>
      <c r="K2" s="613"/>
      <c r="L2" s="613"/>
      <c r="M2" s="613"/>
      <c r="N2" s="613"/>
      <c r="O2" s="613"/>
    </row>
    <row r="3" spans="1:15" s="5" customFormat="1" ht="11.1" customHeight="1" x14ac:dyDescent="0.2">
      <c r="A3" s="623" t="s">
        <v>112</v>
      </c>
      <c r="B3" s="623"/>
      <c r="C3" s="623"/>
      <c r="D3" s="623"/>
      <c r="E3" s="623"/>
      <c r="F3" s="623"/>
      <c r="G3" s="623"/>
      <c r="H3" s="623"/>
      <c r="I3" s="623"/>
      <c r="J3" s="623"/>
      <c r="K3" s="623"/>
      <c r="L3" s="623"/>
      <c r="M3" s="623"/>
      <c r="N3" s="623"/>
      <c r="O3" s="623"/>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624" t="s">
        <v>198</v>
      </c>
      <c r="D5" s="624"/>
      <c r="E5" s="624"/>
      <c r="F5" s="624"/>
      <c r="G5" s="624"/>
      <c r="H5" s="624"/>
      <c r="I5" s="56"/>
      <c r="J5" s="624" t="s">
        <v>199</v>
      </c>
      <c r="K5" s="624"/>
      <c r="L5" s="624"/>
      <c r="M5" s="624"/>
      <c r="N5" s="624"/>
      <c r="O5" s="624"/>
    </row>
    <row r="6" spans="1:15" s="5" customFormat="1" ht="30.95" customHeight="1" x14ac:dyDescent="0.2">
      <c r="A6" s="25"/>
      <c r="B6" s="12"/>
      <c r="C6" s="195">
        <v>2019</v>
      </c>
      <c r="D6" s="195" t="s">
        <v>104</v>
      </c>
      <c r="E6" s="195" t="s">
        <v>184</v>
      </c>
      <c r="F6" s="195" t="s">
        <v>104</v>
      </c>
      <c r="G6" s="334" t="s">
        <v>171</v>
      </c>
      <c r="H6" s="334" t="s">
        <v>185</v>
      </c>
      <c r="I6" s="198"/>
      <c r="J6" s="195">
        <v>2019</v>
      </c>
      <c r="K6" s="195" t="s">
        <v>104</v>
      </c>
      <c r="L6" s="195" t="s">
        <v>184</v>
      </c>
      <c r="M6" s="195" t="s">
        <v>104</v>
      </c>
      <c r="N6" s="334" t="s">
        <v>171</v>
      </c>
      <c r="O6" s="334" t="s">
        <v>185</v>
      </c>
    </row>
    <row r="7" spans="1:15" s="5" customFormat="1" ht="15" customHeight="1" x14ac:dyDescent="0.2">
      <c r="A7" s="497" t="s">
        <v>143</v>
      </c>
      <c r="B7" s="88"/>
      <c r="C7" s="498">
        <v>5012.4728739714737</v>
      </c>
      <c r="D7" s="498"/>
      <c r="E7" s="498">
        <v>4880.3904168321624</v>
      </c>
      <c r="F7" s="498"/>
      <c r="G7" s="336">
        <f>+C7/E7-1</f>
        <v>2.7063912076330521E-2</v>
      </c>
      <c r="H7" s="336">
        <v>1.4424915503060909E-2</v>
      </c>
      <c r="I7" s="57"/>
      <c r="J7" s="498">
        <v>9850.2334286636178</v>
      </c>
      <c r="K7" s="498"/>
      <c r="L7" s="498">
        <v>9565.8680704884318</v>
      </c>
      <c r="M7" s="498"/>
      <c r="N7" s="336">
        <f>+J7/L7-1</f>
        <v>2.972708342617425E-2</v>
      </c>
      <c r="O7" s="336">
        <v>1.2070020438130769E-2</v>
      </c>
    </row>
    <row r="8" spans="1:15" s="5" customFormat="1" ht="15" customHeight="1" x14ac:dyDescent="0.2">
      <c r="A8" s="499" t="s">
        <v>147</v>
      </c>
      <c r="B8" s="49"/>
      <c r="C8" s="500">
        <v>840.88415890406259</v>
      </c>
      <c r="D8" s="500"/>
      <c r="E8" s="500">
        <v>822.9590052502532</v>
      </c>
      <c r="F8" s="500"/>
      <c r="G8" s="501">
        <f t="shared" ref="G8:G32" si="0">+C8/E8-1</f>
        <v>2.1781344562064264E-2</v>
      </c>
      <c r="H8" s="501">
        <v>1.25602677866683E-2</v>
      </c>
      <c r="I8" s="57"/>
      <c r="J8" s="500">
        <v>1637.1499177862224</v>
      </c>
      <c r="K8" s="500"/>
      <c r="L8" s="500">
        <v>1610.8553185072944</v>
      </c>
      <c r="M8" s="500"/>
      <c r="N8" s="501">
        <f t="shared" ref="N8:N15" si="1">+J8/L8-1</f>
        <v>1.6323377386427307E-2</v>
      </c>
      <c r="O8" s="501">
        <v>6.9858940478115805E-3</v>
      </c>
    </row>
    <row r="9" spans="1:15" s="5" customFormat="1" ht="15" customHeight="1" x14ac:dyDescent="0.2">
      <c r="A9" s="502" t="s">
        <v>74</v>
      </c>
      <c r="B9" s="88"/>
      <c r="C9" s="503">
        <v>52.823651701651364</v>
      </c>
      <c r="D9" s="503"/>
      <c r="E9" s="503">
        <v>50.579934506372375</v>
      </c>
      <c r="F9" s="504"/>
      <c r="G9" s="505">
        <f t="shared" si="0"/>
        <v>4.4359828006426349E-2</v>
      </c>
      <c r="H9" s="505"/>
      <c r="I9" s="21"/>
      <c r="J9" s="503">
        <v>52.829134878087579</v>
      </c>
      <c r="K9" s="503"/>
      <c r="L9" s="503">
        <v>50.93202567442988</v>
      </c>
      <c r="M9" s="504"/>
      <c r="N9" s="505">
        <f t="shared" si="1"/>
        <v>3.7247864747899317E-2</v>
      </c>
      <c r="O9" s="505"/>
    </row>
    <row r="10" spans="1:15" s="5" customFormat="1" ht="15" customHeight="1" x14ac:dyDescent="0.2">
      <c r="A10" s="506" t="s">
        <v>118</v>
      </c>
      <c r="B10" s="49"/>
      <c r="C10" s="507">
        <v>47671.844171384262</v>
      </c>
      <c r="D10" s="508"/>
      <c r="E10" s="507">
        <v>44467.778405460478</v>
      </c>
      <c r="F10" s="500"/>
      <c r="G10" s="501">
        <f t="shared" si="0"/>
        <v>7.2053650549143144E-2</v>
      </c>
      <c r="H10" s="501"/>
      <c r="I10" s="57"/>
      <c r="J10" s="507">
        <v>93909.093662378335</v>
      </c>
      <c r="K10" s="508"/>
      <c r="L10" s="507">
        <v>88473.179320079871</v>
      </c>
      <c r="M10" s="500"/>
      <c r="N10" s="501">
        <f t="shared" si="1"/>
        <v>6.1441381264623951E-2</v>
      </c>
      <c r="O10" s="501"/>
    </row>
    <row r="11" spans="1:15" s="5" customFormat="1" ht="15" customHeight="1" x14ac:dyDescent="0.2">
      <c r="A11" s="335" t="s">
        <v>119</v>
      </c>
      <c r="B11" s="88"/>
      <c r="C11" s="451">
        <v>306.4816367140744</v>
      </c>
      <c r="D11" s="509"/>
      <c r="E11" s="451">
        <v>101.45728402566641</v>
      </c>
      <c r="F11" s="498"/>
      <c r="G11" s="505">
        <f t="shared" si="0"/>
        <v>2.020794806970601</v>
      </c>
      <c r="H11" s="498"/>
      <c r="I11" s="57"/>
      <c r="J11" s="451">
        <v>535.34014562566892</v>
      </c>
      <c r="K11" s="509"/>
      <c r="L11" s="451">
        <v>218.37674374002628</v>
      </c>
      <c r="M11" s="498"/>
      <c r="N11" s="505">
        <f t="shared" si="1"/>
        <v>1.4514521851419402</v>
      </c>
      <c r="O11" s="498"/>
    </row>
    <row r="12" spans="1:15" s="5" customFormat="1" ht="15" customHeight="1" x14ac:dyDescent="0.2">
      <c r="A12" s="510" t="s">
        <v>148</v>
      </c>
      <c r="B12" s="49"/>
      <c r="C12" s="511">
        <v>47978.325808098336</v>
      </c>
      <c r="D12" s="512">
        <f>+C12/$C$12</f>
        <v>1</v>
      </c>
      <c r="E12" s="511">
        <v>44569.235689486144</v>
      </c>
      <c r="F12" s="512">
        <f t="shared" ref="F12:F20" si="2">+E12/$E$12</f>
        <v>1</v>
      </c>
      <c r="G12" s="512">
        <f t="shared" si="0"/>
        <v>7.648975949157677E-2</v>
      </c>
      <c r="H12" s="512">
        <v>0.11552917484018432</v>
      </c>
      <c r="I12" s="57"/>
      <c r="J12" s="511">
        <v>94444.433808004003</v>
      </c>
      <c r="K12" s="512">
        <f t="shared" ref="K12:K20" si="3">+J12/$J$12</f>
        <v>1</v>
      </c>
      <c r="L12" s="511">
        <v>88691.556063819895</v>
      </c>
      <c r="M12" s="512">
        <f t="shared" ref="M12:M20" si="4">+L12/$L$12</f>
        <v>1</v>
      </c>
      <c r="N12" s="512">
        <f t="shared" si="1"/>
        <v>6.4863872047125959E-2</v>
      </c>
      <c r="O12" s="512">
        <v>0.10775296586232552</v>
      </c>
    </row>
    <row r="13" spans="1:15" s="5" customFormat="1" ht="15" customHeight="1" x14ac:dyDescent="0.2">
      <c r="A13" s="335" t="s">
        <v>120</v>
      </c>
      <c r="B13" s="88"/>
      <c r="C13" s="513">
        <v>25875.922272761345</v>
      </c>
      <c r="D13" s="336">
        <f t="shared" ref="D13:D20" si="5">+C13/$C$12</f>
        <v>0.53932524399160486</v>
      </c>
      <c r="E13" s="513">
        <v>23712.032637694581</v>
      </c>
      <c r="F13" s="336">
        <f t="shared" si="2"/>
        <v>0.53202690759375615</v>
      </c>
      <c r="G13" s="336">
        <f t="shared" si="0"/>
        <v>9.125702836739813E-2</v>
      </c>
      <c r="H13" s="336"/>
      <c r="I13" s="57"/>
      <c r="J13" s="513">
        <v>51348.956264949149</v>
      </c>
      <c r="K13" s="336">
        <f t="shared" si="3"/>
        <v>0.54369489227217338</v>
      </c>
      <c r="L13" s="513">
        <v>47618.999705478389</v>
      </c>
      <c r="M13" s="336">
        <f t="shared" si="4"/>
        <v>0.53690567421337299</v>
      </c>
      <c r="N13" s="336">
        <f t="shared" si="1"/>
        <v>7.8329166562514763E-2</v>
      </c>
      <c r="O13" s="336"/>
    </row>
    <row r="14" spans="1:15" s="60" customFormat="1" ht="15" customHeight="1" x14ac:dyDescent="0.2">
      <c r="A14" s="510" t="s">
        <v>2</v>
      </c>
      <c r="B14" s="47"/>
      <c r="C14" s="511">
        <v>22102.403535336995</v>
      </c>
      <c r="D14" s="512">
        <f t="shared" si="5"/>
        <v>0.46067475600839525</v>
      </c>
      <c r="E14" s="511">
        <v>20857.203051791563</v>
      </c>
      <c r="F14" s="512">
        <f t="shared" si="2"/>
        <v>0.46797309240624391</v>
      </c>
      <c r="G14" s="512">
        <f t="shared" si="0"/>
        <v>5.970122074630102E-2</v>
      </c>
      <c r="H14" s="512">
        <v>0.10079299940432174</v>
      </c>
      <c r="I14" s="57"/>
      <c r="J14" s="511">
        <v>43095.477543054854</v>
      </c>
      <c r="K14" s="512">
        <f t="shared" si="3"/>
        <v>0.45630510772782656</v>
      </c>
      <c r="L14" s="511">
        <v>41072.556358341535</v>
      </c>
      <c r="M14" s="512">
        <f t="shared" si="4"/>
        <v>0.46309432578662735</v>
      </c>
      <c r="N14" s="512">
        <f t="shared" si="1"/>
        <v>4.925238076403482E-2</v>
      </c>
      <c r="O14" s="512">
        <v>9.4823046384706178E-2</v>
      </c>
    </row>
    <row r="15" spans="1:15" s="5" customFormat="1" ht="15" customHeight="1" x14ac:dyDescent="0.2">
      <c r="A15" s="21" t="s">
        <v>121</v>
      </c>
      <c r="B15" s="88"/>
      <c r="C15" s="451">
        <v>15036.421340944478</v>
      </c>
      <c r="D15" s="336">
        <f t="shared" si="5"/>
        <v>0.31340029247970252</v>
      </c>
      <c r="E15" s="451">
        <v>14367.852544387893</v>
      </c>
      <c r="F15" s="336">
        <f t="shared" si="2"/>
        <v>0.32237152650515971</v>
      </c>
      <c r="G15" s="336">
        <f t="shared" si="0"/>
        <v>4.6532270183808899E-2</v>
      </c>
      <c r="H15" s="336"/>
      <c r="I15" s="59"/>
      <c r="J15" s="451">
        <v>29963.014026552697</v>
      </c>
      <c r="K15" s="336">
        <f t="shared" si="3"/>
        <v>0.31725547836375917</v>
      </c>
      <c r="L15" s="451">
        <v>28737.956799793679</v>
      </c>
      <c r="M15" s="336">
        <f t="shared" si="4"/>
        <v>0.3240213395186648</v>
      </c>
      <c r="N15" s="336">
        <f t="shared" si="1"/>
        <v>4.2628542985624351E-2</v>
      </c>
      <c r="O15" s="336"/>
    </row>
    <row r="16" spans="1:15" s="17" customFormat="1" ht="15" customHeight="1" x14ac:dyDescent="0.2">
      <c r="A16" s="506" t="s">
        <v>122</v>
      </c>
      <c r="B16" s="49"/>
      <c r="C16" s="514">
        <v>655.14652635620598</v>
      </c>
      <c r="D16" s="501">
        <f t="shared" si="5"/>
        <v>1.3655051845215132E-2</v>
      </c>
      <c r="E16" s="514">
        <v>470.07002406518842</v>
      </c>
      <c r="F16" s="501">
        <f t="shared" si="2"/>
        <v>1.054696175048112E-2</v>
      </c>
      <c r="G16" s="501">
        <f>+C16/E16-1</f>
        <v>0.39372113263140451</v>
      </c>
      <c r="H16" s="501"/>
      <c r="I16" s="57"/>
      <c r="J16" s="514">
        <v>967.60891008081398</v>
      </c>
      <c r="K16" s="501">
        <f t="shared" si="3"/>
        <v>1.0245271966454531E-2</v>
      </c>
      <c r="L16" s="514">
        <v>500.56418715776903</v>
      </c>
      <c r="M16" s="501">
        <f t="shared" si="4"/>
        <v>5.6438764790368258E-3</v>
      </c>
      <c r="N16" s="501">
        <f>+J16/L16-1</f>
        <v>0.93303663127590197</v>
      </c>
      <c r="O16" s="501"/>
    </row>
    <row r="17" spans="1:15" s="5" customFormat="1" ht="15" customHeight="1" x14ac:dyDescent="0.2">
      <c r="A17" s="335" t="s">
        <v>149</v>
      </c>
      <c r="B17" s="49"/>
      <c r="C17" s="515">
        <v>73.030735813349807</v>
      </c>
      <c r="D17" s="516">
        <f t="shared" si="5"/>
        <v>1.522160987973091E-3</v>
      </c>
      <c r="E17" s="515">
        <v>67.264183294658793</v>
      </c>
      <c r="F17" s="516">
        <f t="shared" si="2"/>
        <v>1.509206569376427E-3</v>
      </c>
      <c r="G17" s="505">
        <f t="shared" si="0"/>
        <v>8.5729912060775959E-2</v>
      </c>
      <c r="H17" s="336"/>
      <c r="I17" s="56"/>
      <c r="J17" s="515">
        <v>94.613792495648696</v>
      </c>
      <c r="K17" s="516">
        <f t="shared" si="3"/>
        <v>1.0017932098358383E-3</v>
      </c>
      <c r="L17" s="515">
        <v>115.91409676510359</v>
      </c>
      <c r="M17" s="516">
        <f t="shared" si="4"/>
        <v>1.3069349767828534E-3</v>
      </c>
      <c r="N17" s="505">
        <f t="shared" ref="N17:N19" si="6">+J17/L17-1</f>
        <v>-0.18375939479232906</v>
      </c>
      <c r="O17" s="336"/>
    </row>
    <row r="18" spans="1:15" s="60" customFormat="1" ht="15" customHeight="1" x14ac:dyDescent="0.2">
      <c r="A18" s="517" t="s">
        <v>186</v>
      </c>
      <c r="B18" s="37"/>
      <c r="C18" s="511">
        <v>6337.8049322229572</v>
      </c>
      <c r="D18" s="512">
        <f t="shared" si="5"/>
        <v>0.13209725069550446</v>
      </c>
      <c r="E18" s="511">
        <v>5952.0163000438215</v>
      </c>
      <c r="F18" s="512">
        <f t="shared" si="2"/>
        <v>0.1335453975812266</v>
      </c>
      <c r="G18" s="512">
        <f t="shared" si="0"/>
        <v>6.4816460965722689E-2</v>
      </c>
      <c r="H18" s="512">
        <v>0.13835365482438311</v>
      </c>
      <c r="I18" s="149"/>
      <c r="J18" s="511">
        <v>12070.240813925693</v>
      </c>
      <c r="K18" s="512">
        <f t="shared" si="3"/>
        <v>0.12780256418777705</v>
      </c>
      <c r="L18" s="511">
        <v>11718.121274624984</v>
      </c>
      <c r="M18" s="512">
        <f t="shared" si="4"/>
        <v>0.13212217481214289</v>
      </c>
      <c r="N18" s="512">
        <f t="shared" si="6"/>
        <v>3.0049146194041088E-2</v>
      </c>
      <c r="O18" s="512">
        <v>0.11654587764690505</v>
      </c>
    </row>
    <row r="19" spans="1:15" s="60" customFormat="1" ht="15" customHeight="1" x14ac:dyDescent="0.2">
      <c r="A19" s="335" t="s">
        <v>123</v>
      </c>
      <c r="B19" s="49"/>
      <c r="C19" s="451">
        <v>-2.5285229143245003</v>
      </c>
      <c r="D19" s="295">
        <f t="shared" si="5"/>
        <v>-5.2701357784720927E-5</v>
      </c>
      <c r="E19" s="451">
        <v>58.565832422177394</v>
      </c>
      <c r="F19" s="295">
        <f t="shared" si="2"/>
        <v>1.3140416593680343E-3</v>
      </c>
      <c r="G19" s="336" t="s">
        <v>75</v>
      </c>
      <c r="H19" s="336"/>
      <c r="I19" s="199"/>
      <c r="J19" s="451">
        <v>72.522678816152393</v>
      </c>
      <c r="K19" s="295">
        <f t="shared" si="3"/>
        <v>7.6788727394547858E-4</v>
      </c>
      <c r="L19" s="451">
        <v>120.53936804470331</v>
      </c>
      <c r="M19" s="295">
        <f t="shared" si="4"/>
        <v>1.3590850515461318E-3</v>
      </c>
      <c r="N19" s="336">
        <f t="shared" si="6"/>
        <v>-0.39834860599852673</v>
      </c>
      <c r="O19" s="336"/>
    </row>
    <row r="20" spans="1:15" s="60" customFormat="1" ht="15" customHeight="1" x14ac:dyDescent="0.2">
      <c r="A20" s="506" t="s">
        <v>150</v>
      </c>
      <c r="B20" s="49"/>
      <c r="C20" s="514">
        <v>2.6839012436281</v>
      </c>
      <c r="D20" s="501">
        <f t="shared" si="5"/>
        <v>5.5939868647419125E-5</v>
      </c>
      <c r="E20" s="514">
        <v>-17.686462478296804</v>
      </c>
      <c r="F20" s="501">
        <f t="shared" si="2"/>
        <v>-3.9683118197310775E-4</v>
      </c>
      <c r="G20" s="501" t="s">
        <v>75</v>
      </c>
      <c r="H20" s="501"/>
      <c r="I20" s="149"/>
      <c r="J20" s="514">
        <v>-30.855638933729203</v>
      </c>
      <c r="K20" s="501">
        <f t="shared" si="3"/>
        <v>-3.2670680197475268E-4</v>
      </c>
      <c r="L20" s="514">
        <v>-6.1772962288565001</v>
      </c>
      <c r="M20" s="501">
        <f t="shared" si="4"/>
        <v>-6.9649203407948955E-5</v>
      </c>
      <c r="N20" s="524">
        <f t="shared" ref="N20:N23" si="7">+J20/L20-1</f>
        <v>3.9950071666614884</v>
      </c>
      <c r="O20" s="501"/>
    </row>
    <row r="21" spans="1:15" s="60" customFormat="1" ht="15" customHeight="1" x14ac:dyDescent="0.2">
      <c r="A21" s="518" t="s">
        <v>24</v>
      </c>
      <c r="B21" s="88"/>
      <c r="C21" s="519">
        <v>1732.2960388606407</v>
      </c>
      <c r="D21" s="520"/>
      <c r="E21" s="519">
        <v>1678.6647146609403</v>
      </c>
      <c r="F21" s="521"/>
      <c r="G21" s="521">
        <f t="shared" si="0"/>
        <v>3.1948800574230773E-2</v>
      </c>
      <c r="H21" s="520"/>
      <c r="I21" s="57"/>
      <c r="J21" s="519">
        <v>3475.1588753612973</v>
      </c>
      <c r="K21" s="520"/>
      <c r="L21" s="519">
        <v>3688.1619098420756</v>
      </c>
      <c r="M21" s="521"/>
      <c r="N21" s="521">
        <f t="shared" si="7"/>
        <v>-5.7753168024529344E-2</v>
      </c>
      <c r="O21" s="520"/>
    </row>
    <row r="22" spans="1:15" s="60" customFormat="1" ht="15" customHeight="1" x14ac:dyDescent="0.2">
      <c r="A22" s="522" t="s">
        <v>38</v>
      </c>
      <c r="B22" s="48"/>
      <c r="C22" s="523">
        <v>299.64150688476445</v>
      </c>
      <c r="D22" s="524"/>
      <c r="E22" s="523">
        <v>49.50868144058699</v>
      </c>
      <c r="F22" s="524"/>
      <c r="G22" s="524">
        <f t="shared" si="0"/>
        <v>5.0523023067045312</v>
      </c>
      <c r="H22" s="524"/>
      <c r="I22" s="57"/>
      <c r="J22" s="523">
        <v>550.89752765213336</v>
      </c>
      <c r="K22" s="524"/>
      <c r="L22" s="523">
        <v>425.83338757912196</v>
      </c>
      <c r="M22" s="524"/>
      <c r="N22" s="524">
        <f t="shared" si="7"/>
        <v>0.29369265943190959</v>
      </c>
      <c r="O22" s="524"/>
    </row>
    <row r="23" spans="1:15" s="5" customFormat="1" ht="15" customHeight="1" x14ac:dyDescent="0.2">
      <c r="A23" s="525" t="s">
        <v>36</v>
      </c>
      <c r="B23" s="526"/>
      <c r="C23" s="451">
        <v>1432.6545319758764</v>
      </c>
      <c r="D23" s="336"/>
      <c r="E23" s="451">
        <v>1629.1560332203533</v>
      </c>
      <c r="F23" s="336"/>
      <c r="G23" s="336">
        <f t="shared" si="0"/>
        <v>-0.12061551946995053</v>
      </c>
      <c r="H23" s="336"/>
      <c r="I23" s="141"/>
      <c r="J23" s="451">
        <v>2924.2613477091636</v>
      </c>
      <c r="K23" s="336"/>
      <c r="L23" s="451">
        <v>3262.3285222629538</v>
      </c>
      <c r="M23" s="336"/>
      <c r="N23" s="336">
        <f t="shared" si="7"/>
        <v>-0.10362756915704052</v>
      </c>
      <c r="O23" s="336"/>
    </row>
    <row r="24" spans="1:15" s="5" customFormat="1" ht="15" customHeight="1" x14ac:dyDescent="0.2">
      <c r="A24" s="527" t="s">
        <v>37</v>
      </c>
      <c r="B24" s="49"/>
      <c r="C24" s="514">
        <v>90.78383466758693</v>
      </c>
      <c r="D24" s="501"/>
      <c r="E24" s="514">
        <v>-250.67443563207758</v>
      </c>
      <c r="F24" s="501"/>
      <c r="G24" s="501" t="s">
        <v>75</v>
      </c>
      <c r="H24" s="501"/>
      <c r="I24" s="57"/>
      <c r="J24" s="514">
        <v>199.315540671267</v>
      </c>
      <c r="K24" s="501"/>
      <c r="L24" s="514">
        <v>-28.870981505181096</v>
      </c>
      <c r="M24" s="501"/>
      <c r="N24" s="501" t="s">
        <v>75</v>
      </c>
      <c r="O24" s="501"/>
    </row>
    <row r="25" spans="1:15" s="5" customFormat="1" ht="22.5" x14ac:dyDescent="0.2">
      <c r="A25" s="525" t="s">
        <v>124</v>
      </c>
      <c r="B25" s="88"/>
      <c r="C25" s="451">
        <v>35.632799053499461</v>
      </c>
      <c r="D25" s="498"/>
      <c r="E25" s="451">
        <v>0</v>
      </c>
      <c r="F25" s="336"/>
      <c r="G25" s="336" t="s">
        <v>75</v>
      </c>
      <c r="H25" s="498"/>
      <c r="I25" s="57"/>
      <c r="J25" s="451">
        <v>30.0339304318078</v>
      </c>
      <c r="K25" s="498"/>
      <c r="L25" s="451">
        <v>0</v>
      </c>
      <c r="M25" s="336"/>
      <c r="N25" s="336" t="s">
        <v>75</v>
      </c>
      <c r="O25" s="498"/>
    </row>
    <row r="26" spans="1:15" s="60" customFormat="1" ht="15" customHeight="1" x14ac:dyDescent="0.2">
      <c r="A26" s="527" t="s">
        <v>125</v>
      </c>
      <c r="B26" s="48"/>
      <c r="C26" s="523">
        <v>-0.33468447268110002</v>
      </c>
      <c r="D26" s="524"/>
      <c r="E26" s="523">
        <v>59.332912627320603</v>
      </c>
      <c r="F26" s="524"/>
      <c r="G26" s="524" t="s">
        <v>75</v>
      </c>
      <c r="H26" s="524"/>
      <c r="I26" s="141"/>
      <c r="J26" s="523">
        <v>-0.35229128739180005</v>
      </c>
      <c r="K26" s="524"/>
      <c r="L26" s="523">
        <v>305.1395314078689</v>
      </c>
      <c r="M26" s="524"/>
      <c r="N26" s="524" t="s">
        <v>75</v>
      </c>
      <c r="O26" s="524"/>
    </row>
    <row r="27" spans="1:15" s="5" customFormat="1" ht="15" customHeight="1" x14ac:dyDescent="0.2">
      <c r="A27" s="337" t="s">
        <v>126</v>
      </c>
      <c r="B27" s="49"/>
      <c r="C27" s="453">
        <v>1558.7364812242818</v>
      </c>
      <c r="D27" s="338"/>
      <c r="E27" s="453">
        <v>1437.8145102155966</v>
      </c>
      <c r="F27" s="338"/>
      <c r="G27" s="339">
        <f t="shared" si="0"/>
        <v>8.4101231521549469E-2</v>
      </c>
      <c r="H27" s="339"/>
      <c r="I27" s="141"/>
      <c r="J27" s="453">
        <v>3153.2585275248471</v>
      </c>
      <c r="K27" s="338"/>
      <c r="L27" s="453">
        <v>3538.5970721656417</v>
      </c>
      <c r="M27" s="338"/>
      <c r="N27" s="339">
        <f t="shared" ref="N27" si="8">+J27/L27-1</f>
        <v>-0.10889585244724265</v>
      </c>
      <c r="O27" s="339"/>
    </row>
    <row r="28" spans="1:15" s="5" customFormat="1" ht="15" customHeight="1" x14ac:dyDescent="0.2">
      <c r="A28" s="528" t="s">
        <v>127</v>
      </c>
      <c r="B28" s="49"/>
      <c r="C28" s="514">
        <v>4778.9130726693729</v>
      </c>
      <c r="D28" s="501"/>
      <c r="E28" s="514">
        <v>4473.3224198843445</v>
      </c>
      <c r="F28" s="501"/>
      <c r="G28" s="501">
        <f>+C28/E28-1</f>
        <v>6.8314023470932739E-2</v>
      </c>
      <c r="H28" s="501"/>
      <c r="I28" s="141"/>
      <c r="J28" s="514">
        <v>8875.315246518423</v>
      </c>
      <c r="K28" s="501"/>
      <c r="L28" s="514">
        <v>8065.1621306434881</v>
      </c>
      <c r="M28" s="501"/>
      <c r="N28" s="501">
        <f>+J28/L28-1</f>
        <v>0.10045093982633868</v>
      </c>
      <c r="O28" s="501"/>
    </row>
    <row r="29" spans="1:15" s="5" customFormat="1" ht="15" customHeight="1" x14ac:dyDescent="0.2">
      <c r="A29" s="335" t="s">
        <v>128</v>
      </c>
      <c r="B29" s="88"/>
      <c r="C29" s="451">
        <v>1181.196245026721</v>
      </c>
      <c r="D29" s="498"/>
      <c r="E29" s="451">
        <v>1397.1735524437324</v>
      </c>
      <c r="F29" s="336"/>
      <c r="G29" s="336">
        <f t="shared" si="0"/>
        <v>-0.15458158869329819</v>
      </c>
      <c r="H29" s="498"/>
      <c r="I29" s="141"/>
      <c r="J29" s="451">
        <v>2518.7786678139896</v>
      </c>
      <c r="K29" s="498"/>
      <c r="L29" s="451">
        <v>2499.3030145697639</v>
      </c>
      <c r="M29" s="336"/>
      <c r="N29" s="336">
        <f t="shared" ref="N29" si="9">+J29/L29-1</f>
        <v>7.7924337828152446E-3</v>
      </c>
      <c r="O29" s="498"/>
    </row>
    <row r="30" spans="1:15" s="5" customFormat="1" ht="15" customHeight="1" x14ac:dyDescent="0.2">
      <c r="A30" s="528" t="s">
        <v>129</v>
      </c>
      <c r="B30" s="37"/>
      <c r="C30" s="523">
        <v>0</v>
      </c>
      <c r="D30" s="524"/>
      <c r="E30" s="523">
        <v>114.7443399550706</v>
      </c>
      <c r="F30" s="524"/>
      <c r="G30" s="524" t="s">
        <v>75</v>
      </c>
      <c r="H30" s="524"/>
      <c r="I30" s="141"/>
      <c r="J30" s="523">
        <v>0</v>
      </c>
      <c r="K30" s="524"/>
      <c r="L30" s="523">
        <v>165.97520981011641</v>
      </c>
      <c r="M30" s="524"/>
      <c r="N30" s="524" t="s">
        <v>75</v>
      </c>
      <c r="O30" s="524"/>
    </row>
    <row r="31" spans="1:15" s="5" customFormat="1" ht="15" customHeight="1" x14ac:dyDescent="0.2">
      <c r="A31" s="529" t="s">
        <v>130</v>
      </c>
      <c r="B31" s="21"/>
      <c r="C31" s="453">
        <v>3597.7168276426519</v>
      </c>
      <c r="D31" s="530"/>
      <c r="E31" s="453">
        <v>3190.8932073956826</v>
      </c>
      <c r="F31" s="531"/>
      <c r="G31" s="531">
        <f>+C31/E31-1</f>
        <v>0.12749521648172224</v>
      </c>
      <c r="H31" s="532"/>
      <c r="I31" s="141"/>
      <c r="J31" s="453">
        <v>6356.5365787044339</v>
      </c>
      <c r="K31" s="530"/>
      <c r="L31" s="453">
        <v>5731.8343258838404</v>
      </c>
      <c r="M31" s="531"/>
      <c r="N31" s="531">
        <f>+J31/L31-1</f>
        <v>0.10898819074367871</v>
      </c>
      <c r="O31" s="532"/>
    </row>
    <row r="32" spans="1:15" s="5" customFormat="1" ht="15" customHeight="1" x14ac:dyDescent="0.2">
      <c r="A32" s="517" t="s">
        <v>131</v>
      </c>
      <c r="B32" s="37"/>
      <c r="C32" s="511">
        <v>3486.9463906426517</v>
      </c>
      <c r="D32" s="512">
        <f>+C32/$C$12</f>
        <v>7.2677533696977908E-2</v>
      </c>
      <c r="E32" s="511">
        <v>2780.976839395682</v>
      </c>
      <c r="F32" s="512">
        <f>+E32/$E$12</f>
        <v>6.239678101663549E-2</v>
      </c>
      <c r="G32" s="512">
        <f t="shared" si="0"/>
        <v>0.25385668130928418</v>
      </c>
      <c r="H32" s="512"/>
      <c r="I32" s="141"/>
      <c r="J32" s="511">
        <v>6087.7188397044338</v>
      </c>
      <c r="K32" s="512">
        <f>+J32/$J$12</f>
        <v>6.4458206738579757E-2</v>
      </c>
      <c r="L32" s="511">
        <v>5194.7720268838411</v>
      </c>
      <c r="M32" s="512">
        <f>+L32/$L$12</f>
        <v>5.8571213060528926E-2</v>
      </c>
      <c r="N32" s="512">
        <f t="shared" ref="N32" si="10">+J32/L32-1</f>
        <v>0.17189335897695579</v>
      </c>
      <c r="O32" s="512"/>
    </row>
    <row r="33" spans="1:19" s="5" customFormat="1" ht="15" customHeight="1" thickBot="1" x14ac:dyDescent="0.25">
      <c r="A33" s="533" t="s">
        <v>132</v>
      </c>
      <c r="B33" s="534"/>
      <c r="C33" s="535">
        <v>110.77043699999999</v>
      </c>
      <c r="D33" s="536">
        <f>+C33/$C$12</f>
        <v>2.3087599480451832E-3</v>
      </c>
      <c r="E33" s="535">
        <v>409.91636800000049</v>
      </c>
      <c r="F33" s="536">
        <f>+E33/$E$12</f>
        <v>9.1972940899388029E-3</v>
      </c>
      <c r="G33" s="536">
        <f>+C33/E33-1</f>
        <v>-0.72977308142035491</v>
      </c>
      <c r="H33" s="537"/>
      <c r="I33" s="141"/>
      <c r="J33" s="535">
        <v>268.81773900000002</v>
      </c>
      <c r="K33" s="536">
        <f>+J33/$J$12</f>
        <v>2.8463057923188923E-3</v>
      </c>
      <c r="L33" s="535">
        <v>537.06229899999926</v>
      </c>
      <c r="M33" s="536">
        <f>+L33/$L$12</f>
        <v>6.0553938033688871E-3</v>
      </c>
      <c r="N33" s="536">
        <f>+J33/L33-1</f>
        <v>-0.49946637568763619</v>
      </c>
      <c r="O33" s="537"/>
    </row>
    <row r="34" spans="1:19" s="5" customFormat="1" ht="12.95" customHeight="1" x14ac:dyDescent="0.2">
      <c r="A34" s="340"/>
      <c r="B34" s="13"/>
      <c r="C34" s="22"/>
      <c r="D34" s="23"/>
      <c r="E34" s="22"/>
      <c r="F34" s="24"/>
      <c r="G34" s="341"/>
      <c r="H34" s="341"/>
      <c r="I34" s="57"/>
      <c r="J34" s="23"/>
      <c r="K34" s="191"/>
      <c r="L34" s="192"/>
      <c r="M34" s="193"/>
      <c r="N34" s="193"/>
      <c r="O34" s="193"/>
      <c r="S34" s="17"/>
    </row>
    <row r="35" spans="1:19" s="5" customFormat="1" ht="30.95" customHeight="1" x14ac:dyDescent="0.2">
      <c r="A35" s="190" t="s">
        <v>165</v>
      </c>
      <c r="B35" s="17"/>
      <c r="C35" s="195">
        <v>2019</v>
      </c>
      <c r="D35" s="196" t="str">
        <f>D6</f>
        <v>% of Rev.</v>
      </c>
      <c r="E35" s="195" t="s">
        <v>184</v>
      </c>
      <c r="F35" s="196" t="str">
        <f>D35</f>
        <v>% of Rev.</v>
      </c>
      <c r="G35" s="334" t="s">
        <v>171</v>
      </c>
      <c r="H35" s="334" t="s">
        <v>185</v>
      </c>
      <c r="I35" s="197"/>
      <c r="J35" s="195">
        <v>2019</v>
      </c>
      <c r="K35" s="196" t="str">
        <f>K6</f>
        <v>% of Rev.</v>
      </c>
      <c r="L35" s="195" t="s">
        <v>184</v>
      </c>
      <c r="M35" s="196" t="str">
        <f>K35</f>
        <v>% of Rev.</v>
      </c>
      <c r="N35" s="334" t="s">
        <v>171</v>
      </c>
      <c r="O35" s="334" t="s">
        <v>185</v>
      </c>
      <c r="S35" s="17"/>
    </row>
    <row r="36" spans="1:19" s="5" customFormat="1" ht="15" customHeight="1" x14ac:dyDescent="0.2">
      <c r="A36" s="173" t="s">
        <v>151</v>
      </c>
      <c r="B36" s="18"/>
      <c r="C36" s="458">
        <v>6337.8049322229572</v>
      </c>
      <c r="D36" s="330">
        <f>+C36/C$12</f>
        <v>0.13209725069550446</v>
      </c>
      <c r="E36" s="458">
        <v>5952.0163000438215</v>
      </c>
      <c r="F36" s="330">
        <f>+E36/$E$12</f>
        <v>0.1335453975812266</v>
      </c>
      <c r="G36" s="330">
        <v>6.4816460965722689E-2</v>
      </c>
      <c r="H36" s="332"/>
      <c r="I36" s="56"/>
      <c r="J36" s="458">
        <v>12070.240813925693</v>
      </c>
      <c r="K36" s="330">
        <f>+J36/J$12</f>
        <v>0.12780256418777705</v>
      </c>
      <c r="L36" s="458">
        <v>11718.121274624984</v>
      </c>
      <c r="M36" s="330">
        <f>+L36/$L$12</f>
        <v>0.13212217481214289</v>
      </c>
      <c r="N36" s="330">
        <v>3.0049146194041088E-2</v>
      </c>
      <c r="O36" s="332"/>
    </row>
    <row r="37" spans="1:19" s="5" customFormat="1" ht="15" customHeight="1" x14ac:dyDescent="0.2">
      <c r="A37" s="538" t="s">
        <v>4</v>
      </c>
      <c r="B37" s="17"/>
      <c r="C37" s="539">
        <v>2217.5695646580339</v>
      </c>
      <c r="D37" s="540"/>
      <c r="E37" s="539">
        <v>2064.7095071865797</v>
      </c>
      <c r="F37" s="540"/>
      <c r="G37" s="541">
        <f>+C37/E37-1</f>
        <v>7.4034655693403062E-2</v>
      </c>
      <c r="H37" s="542"/>
      <c r="I37" s="150"/>
      <c r="J37" s="539">
        <v>4493.3474816549124</v>
      </c>
      <c r="K37" s="540"/>
      <c r="L37" s="539">
        <v>4047.5536833613482</v>
      </c>
      <c r="M37" s="540"/>
      <c r="N37" s="541">
        <f>+J37/L37-1</f>
        <v>0.11013906995875788</v>
      </c>
      <c r="O37" s="542"/>
    </row>
    <row r="38" spans="1:19" s="5" customFormat="1" ht="15" customHeight="1" x14ac:dyDescent="0.2">
      <c r="A38" s="174" t="s">
        <v>133</v>
      </c>
      <c r="B38" s="13"/>
      <c r="C38" s="458">
        <v>624.6394467756636</v>
      </c>
      <c r="D38" s="331"/>
      <c r="E38" s="458">
        <v>709.46838341631144</v>
      </c>
      <c r="F38" s="331"/>
      <c r="G38" s="330">
        <f>+C38/E38-1</f>
        <v>-0.11956690195575748</v>
      </c>
      <c r="H38" s="333"/>
      <c r="I38" s="150"/>
      <c r="J38" s="458">
        <v>1192.6728834033636</v>
      </c>
      <c r="K38" s="331"/>
      <c r="L38" s="458">
        <v>1125.0126375763784</v>
      </c>
      <c r="M38" s="331"/>
      <c r="N38" s="330">
        <f>+J38/L38-1</f>
        <v>6.0141765138519654E-2</v>
      </c>
      <c r="O38" s="333"/>
    </row>
    <row r="39" spans="1:19" s="60" customFormat="1" ht="15" customHeight="1" x14ac:dyDescent="0.2">
      <c r="A39" s="543" t="s">
        <v>152</v>
      </c>
      <c r="B39" s="329"/>
      <c r="C39" s="544">
        <v>9180.0139436566551</v>
      </c>
      <c r="D39" s="545">
        <f>+C39/$C$12</f>
        <v>0.19133668774468046</v>
      </c>
      <c r="E39" s="544">
        <v>8726.1941906467127</v>
      </c>
      <c r="F39" s="545">
        <f>+E39/$E$12</f>
        <v>0.1957896305748231</v>
      </c>
      <c r="G39" s="545">
        <f>+C39/E39-1</f>
        <v>5.2006607129643667E-2</v>
      </c>
      <c r="H39" s="545">
        <v>9.193340251565707E-2</v>
      </c>
      <c r="I39" s="150"/>
      <c r="J39" s="544">
        <f>+J36+J37+J38</f>
        <v>17756.261178983968</v>
      </c>
      <c r="K39" s="545">
        <f>+J39/$J$12</f>
        <v>0.18800749248050611</v>
      </c>
      <c r="L39" s="544">
        <f>+L36+L37+L38</f>
        <v>16890.687595562711</v>
      </c>
      <c r="M39" s="545">
        <f>+L39/$L$12</f>
        <v>0.19044301786078324</v>
      </c>
      <c r="N39" s="545">
        <f>+J39/L39-1</f>
        <v>5.1245609660594882E-2</v>
      </c>
      <c r="O39" s="545">
        <v>0.10074090792379264</v>
      </c>
    </row>
    <row r="40" spans="1:19" s="5" customFormat="1" ht="15" customHeight="1" thickBot="1" x14ac:dyDescent="0.25">
      <c r="A40" s="342" t="s">
        <v>5</v>
      </c>
      <c r="B40" s="343"/>
      <c r="C40" s="459">
        <v>2406.76833366243</v>
      </c>
      <c r="D40" s="344"/>
      <c r="E40" s="459">
        <v>2403.9939604722499</v>
      </c>
      <c r="F40" s="345"/>
      <c r="G40" s="546">
        <f>+C40/E40-1</f>
        <v>1.1540682862760665E-3</v>
      </c>
      <c r="H40" s="346"/>
      <c r="I40" s="151"/>
      <c r="J40" s="459">
        <v>3960.6634154001599</v>
      </c>
      <c r="K40" s="344"/>
      <c r="L40" s="459">
        <v>4016.35616329198</v>
      </c>
      <c r="M40" s="344"/>
      <c r="N40" s="546">
        <f>+J40/L40-1</f>
        <v>-1.3866486344222051E-2</v>
      </c>
      <c r="O40" s="346"/>
    </row>
    <row r="41" spans="1:19" s="5" customFormat="1" ht="8.25" customHeight="1" x14ac:dyDescent="0.2">
      <c r="A41" s="135"/>
      <c r="B41" s="135"/>
      <c r="C41" s="60"/>
      <c r="D41" s="135"/>
      <c r="E41" s="135"/>
      <c r="F41" s="60"/>
      <c r="G41" s="60"/>
      <c r="H41" s="135"/>
      <c r="I41" s="56"/>
      <c r="J41" s="194"/>
      <c r="K41" s="194"/>
      <c r="L41" s="194"/>
      <c r="M41" s="194"/>
      <c r="N41" s="194"/>
      <c r="O41" s="194"/>
    </row>
    <row r="42" spans="1:19" s="5" customFormat="1" ht="11.25" x14ac:dyDescent="0.2">
      <c r="A42" s="20"/>
      <c r="B42" s="21"/>
      <c r="C42" s="171"/>
      <c r="D42" s="123"/>
      <c r="E42" s="171"/>
      <c r="F42" s="123"/>
      <c r="G42" s="172"/>
      <c r="H42" s="61"/>
      <c r="I42" s="62"/>
    </row>
    <row r="43" spans="1:19" s="1" customFormat="1" ht="18" customHeight="1" x14ac:dyDescent="0.2">
      <c r="A43" s="620" t="s">
        <v>45</v>
      </c>
      <c r="B43" s="620"/>
      <c r="C43" s="620"/>
      <c r="D43" s="620"/>
      <c r="E43" s="620"/>
      <c r="F43" s="620"/>
      <c r="G43" s="620"/>
      <c r="H43" s="620"/>
      <c r="I43" s="620"/>
      <c r="J43" s="620"/>
      <c r="K43" s="620"/>
      <c r="L43" s="620"/>
      <c r="M43" s="620"/>
      <c r="N43" s="620"/>
      <c r="O43" s="620"/>
    </row>
    <row r="44" spans="1:19" s="5" customFormat="1" ht="11.1" customHeight="1" x14ac:dyDescent="0.2">
      <c r="A44" s="189" t="s">
        <v>46</v>
      </c>
    </row>
    <row r="45" spans="1:19" s="5" customFormat="1" ht="11.1" customHeight="1" x14ac:dyDescent="0.2">
      <c r="A45" s="620" t="s">
        <v>44</v>
      </c>
      <c r="B45" s="620"/>
      <c r="C45" s="620"/>
      <c r="D45" s="620"/>
      <c r="E45" s="620"/>
      <c r="F45" s="620"/>
      <c r="G45" s="620"/>
      <c r="H45" s="620"/>
      <c r="I45" s="620"/>
      <c r="J45" s="620"/>
      <c r="K45" s="620"/>
      <c r="L45" s="620"/>
      <c r="M45" s="620"/>
      <c r="N45" s="620"/>
      <c r="O45" s="620"/>
    </row>
    <row r="46" spans="1:19" s="5" customFormat="1" ht="11.1" customHeight="1" x14ac:dyDescent="0.2">
      <c r="A46" s="621" t="s">
        <v>25</v>
      </c>
      <c r="B46" s="621"/>
      <c r="C46" s="621"/>
      <c r="D46" s="621"/>
      <c r="E46" s="621"/>
      <c r="F46" s="621"/>
      <c r="G46" s="621"/>
      <c r="H46" s="621"/>
      <c r="I46" s="63"/>
      <c r="J46" s="64"/>
      <c r="K46" s="64"/>
      <c r="L46" s="64"/>
      <c r="M46" s="64"/>
      <c r="N46" s="64"/>
      <c r="O46" s="64"/>
    </row>
    <row r="47" spans="1:19" s="5" customFormat="1" ht="11.1" customHeight="1" x14ac:dyDescent="0.2">
      <c r="A47" s="621" t="s">
        <v>26</v>
      </c>
      <c r="B47" s="621"/>
      <c r="C47" s="621"/>
      <c r="D47" s="621"/>
      <c r="E47" s="621"/>
      <c r="F47" s="621"/>
      <c r="G47" s="621"/>
      <c r="H47" s="621"/>
      <c r="I47" s="56"/>
    </row>
    <row r="48" spans="1:19" s="5" customFormat="1" ht="11.1" customHeight="1" x14ac:dyDescent="0.2">
      <c r="A48" s="622" t="s">
        <v>27</v>
      </c>
      <c r="B48" s="622"/>
      <c r="C48" s="622"/>
      <c r="D48" s="622"/>
      <c r="E48" s="622"/>
      <c r="F48" s="622"/>
      <c r="G48" s="622"/>
      <c r="H48" s="622"/>
      <c r="I48" s="56"/>
    </row>
    <row r="49" spans="1:15" s="5" customFormat="1" ht="11.1" customHeight="1" x14ac:dyDescent="0.2">
      <c r="A49" s="618" t="s">
        <v>28</v>
      </c>
      <c r="B49" s="618"/>
      <c r="C49" s="618"/>
      <c r="D49" s="618"/>
      <c r="E49" s="618"/>
      <c r="F49" s="618"/>
      <c r="G49" s="618"/>
      <c r="H49" s="618"/>
      <c r="I49" s="56"/>
      <c r="J49" s="17"/>
      <c r="L49" s="17"/>
      <c r="N49" s="17"/>
      <c r="O49" s="65"/>
    </row>
    <row r="50" spans="1:15" s="5" customFormat="1" ht="11.1" customHeight="1" x14ac:dyDescent="0.2">
      <c r="A50" s="618" t="s">
        <v>29</v>
      </c>
      <c r="B50" s="618"/>
      <c r="C50" s="618"/>
      <c r="D50" s="618"/>
      <c r="E50" s="618"/>
      <c r="F50" s="618"/>
      <c r="G50" s="618"/>
      <c r="H50" s="618"/>
      <c r="I50" s="66"/>
      <c r="J50" s="67"/>
      <c r="K50" s="68"/>
      <c r="L50" s="67"/>
      <c r="N50" s="68"/>
      <c r="O50" s="65"/>
    </row>
    <row r="51" spans="1:15" s="5" customFormat="1" ht="11.1" customHeight="1" x14ac:dyDescent="0.2">
      <c r="A51" s="618" t="s">
        <v>30</v>
      </c>
      <c r="B51" s="618"/>
      <c r="C51" s="618"/>
      <c r="D51" s="618"/>
      <c r="E51" s="618"/>
      <c r="F51" s="618"/>
      <c r="G51" s="618"/>
      <c r="H51" s="618"/>
      <c r="I51" s="66"/>
      <c r="J51" s="67"/>
      <c r="K51" s="68"/>
      <c r="L51" s="67"/>
      <c r="N51" s="68"/>
      <c r="O51" s="65"/>
    </row>
    <row r="52" spans="1:15" s="70" customFormat="1" ht="15.75" customHeight="1" x14ac:dyDescent="0.2">
      <c r="A52" s="618" t="s">
        <v>31</v>
      </c>
      <c r="B52" s="618"/>
      <c r="C52" s="618"/>
      <c r="D52" s="618"/>
      <c r="E52" s="618"/>
      <c r="F52" s="618"/>
      <c r="G52" s="618"/>
      <c r="H52" s="618"/>
      <c r="I52" s="66"/>
      <c r="J52" s="67"/>
      <c r="K52" s="68"/>
      <c r="L52" s="67"/>
      <c r="M52" s="68"/>
      <c r="N52" s="68"/>
      <c r="O52" s="69"/>
    </row>
    <row r="53" spans="1:15" s="70" customFormat="1" ht="15.75" customHeight="1" x14ac:dyDescent="0.2">
      <c r="A53" s="619" t="s">
        <v>15</v>
      </c>
      <c r="B53" s="619"/>
      <c r="C53" s="619"/>
      <c r="D53" s="619"/>
      <c r="E53" s="619"/>
      <c r="F53" s="619"/>
      <c r="G53" s="619"/>
      <c r="H53" s="619"/>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ignoredErrors>
    <ignoredError sqref="K39:L39 D40" formula="1"/>
  </ignoredError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H1" zoomScaleNormal="100" zoomScaleSheetLayoutView="110" workbookViewId="0">
      <selection activeCell="U9" sqref="U9"/>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19"/>
  </cols>
  <sheetData>
    <row r="1" spans="1:18" s="50" customFormat="1" ht="15" customHeight="1" x14ac:dyDescent="0.2">
      <c r="A1" s="604" t="s">
        <v>102</v>
      </c>
      <c r="B1" s="604"/>
      <c r="C1" s="604"/>
      <c r="D1" s="604"/>
      <c r="E1" s="604"/>
      <c r="F1" s="604"/>
      <c r="G1" s="604"/>
      <c r="H1" s="604"/>
      <c r="I1" s="604"/>
      <c r="J1" s="604"/>
      <c r="K1" s="604"/>
      <c r="L1" s="604"/>
      <c r="M1" s="604"/>
      <c r="N1" s="604"/>
      <c r="O1" s="604"/>
    </row>
    <row r="2" spans="1:18" s="50" customFormat="1" ht="15" customHeight="1" x14ac:dyDescent="0.2">
      <c r="A2" s="613" t="s">
        <v>105</v>
      </c>
      <c r="B2" s="613"/>
      <c r="C2" s="613"/>
      <c r="D2" s="613"/>
      <c r="E2" s="613"/>
      <c r="F2" s="613"/>
      <c r="G2" s="613"/>
      <c r="H2" s="613"/>
      <c r="I2" s="613"/>
      <c r="J2" s="613"/>
      <c r="K2" s="613"/>
      <c r="L2" s="613"/>
      <c r="M2" s="613"/>
      <c r="N2" s="613"/>
      <c r="O2" s="613"/>
    </row>
    <row r="3" spans="1:18" s="50" customFormat="1" ht="11.1" customHeight="1" x14ac:dyDescent="0.2">
      <c r="A3" s="623" t="s">
        <v>112</v>
      </c>
      <c r="B3" s="623"/>
      <c r="C3" s="623"/>
      <c r="D3" s="623"/>
      <c r="E3" s="623"/>
      <c r="F3" s="623"/>
      <c r="G3" s="623"/>
      <c r="H3" s="623"/>
      <c r="I3" s="623"/>
      <c r="J3" s="623"/>
      <c r="K3" s="623"/>
      <c r="L3" s="623"/>
      <c r="M3" s="623"/>
      <c r="N3" s="623"/>
      <c r="O3" s="623"/>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24" t="s">
        <v>198</v>
      </c>
      <c r="D5" s="624"/>
      <c r="E5" s="624"/>
      <c r="F5" s="624"/>
      <c r="G5" s="624"/>
      <c r="H5" s="624"/>
      <c r="I5" s="42"/>
      <c r="J5" s="624" t="str">
        <f>+'Consolidated Results KOF'!J5:O5</f>
        <v>For the First Six Months of:</v>
      </c>
      <c r="K5" s="624"/>
      <c r="L5" s="624"/>
      <c r="M5" s="624"/>
      <c r="N5" s="624"/>
      <c r="O5" s="624"/>
      <c r="Q5" s="288"/>
      <c r="R5" s="289"/>
    </row>
    <row r="6" spans="1:18" s="290" customFormat="1" ht="30.95" customHeight="1" x14ac:dyDescent="0.2">
      <c r="A6" s="125"/>
      <c r="B6" s="94"/>
      <c r="C6" s="596">
        <v>2019</v>
      </c>
      <c r="D6" s="597" t="s">
        <v>104</v>
      </c>
      <c r="E6" s="596">
        <v>2018</v>
      </c>
      <c r="F6" s="597" t="s">
        <v>104</v>
      </c>
      <c r="G6" s="596" t="s">
        <v>210</v>
      </c>
      <c r="H6" s="596" t="s">
        <v>211</v>
      </c>
      <c r="I6" s="599"/>
      <c r="J6" s="597">
        <f>+C6</f>
        <v>2019</v>
      </c>
      <c r="K6" s="597" t="str">
        <f>+D6</f>
        <v>% of Rev.</v>
      </c>
      <c r="L6" s="597">
        <f>+E6</f>
        <v>2018</v>
      </c>
      <c r="M6" s="597" t="str">
        <f>+F6</f>
        <v>% of Rev.</v>
      </c>
      <c r="N6" s="596" t="str">
        <f>+G6</f>
        <v>Δ%
 Reported</v>
      </c>
      <c r="O6" s="596" t="s">
        <v>212</v>
      </c>
    </row>
    <row r="7" spans="1:18" s="50" customFormat="1" ht="15.75" customHeight="1" x14ac:dyDescent="0.2">
      <c r="A7" s="547" t="s">
        <v>143</v>
      </c>
      <c r="B7" s="49"/>
      <c r="C7" s="500">
        <v>3060.625285234446</v>
      </c>
      <c r="D7" s="500"/>
      <c r="E7" s="500">
        <v>3072.1936736451648</v>
      </c>
      <c r="F7" s="500"/>
      <c r="G7" s="501">
        <v>-3.7655140396773978E-3</v>
      </c>
      <c r="H7" s="501">
        <v>-1.757676314969292E-2</v>
      </c>
      <c r="I7" s="291"/>
      <c r="J7" s="500">
        <v>5749.0338507551542</v>
      </c>
      <c r="K7" s="500"/>
      <c r="L7" s="500">
        <v>5746.214902984435</v>
      </c>
      <c r="M7" s="500"/>
      <c r="N7" s="501">
        <v>4.9057472063140928E-4</v>
      </c>
      <c r="O7" s="501">
        <v>-2.6193611027931385E-2</v>
      </c>
      <c r="Q7" s="292"/>
      <c r="R7" s="289"/>
    </row>
    <row r="8" spans="1:18" s="50" customFormat="1" ht="15.75" customHeight="1" x14ac:dyDescent="0.2">
      <c r="A8" s="547" t="s">
        <v>144</v>
      </c>
      <c r="B8" s="49"/>
      <c r="C8" s="500">
        <v>554.70797655849606</v>
      </c>
      <c r="D8" s="500"/>
      <c r="E8" s="500">
        <v>552.203730794536</v>
      </c>
      <c r="F8" s="500"/>
      <c r="G8" s="501">
        <v>4.5350033408082524E-3</v>
      </c>
      <c r="H8" s="501">
        <v>-4.9413770192967554E-3</v>
      </c>
      <c r="I8" s="291"/>
      <c r="J8" s="500">
        <v>1032.6829831797331</v>
      </c>
      <c r="K8" s="500"/>
      <c r="L8" s="500">
        <v>1027.074234584536</v>
      </c>
      <c r="M8" s="500"/>
      <c r="N8" s="501">
        <v>5.4608989363518212E-3</v>
      </c>
      <c r="O8" s="501">
        <v>-1.3152281854183934E-2</v>
      </c>
      <c r="Q8" s="292"/>
      <c r="R8" s="289"/>
    </row>
    <row r="9" spans="1:18" s="50" customFormat="1" ht="15.75" customHeight="1" x14ac:dyDescent="0.2">
      <c r="A9" s="349" t="s">
        <v>74</v>
      </c>
      <c r="B9" s="49"/>
      <c r="C9" s="350">
        <v>52.28107963990702</v>
      </c>
      <c r="D9" s="350"/>
      <c r="E9" s="350">
        <v>47.778001236096927</v>
      </c>
      <c r="F9" s="351"/>
      <c r="G9" s="516">
        <f>+C9/E9-1</f>
        <v>9.4250037408596166E-2</v>
      </c>
      <c r="H9" s="351"/>
      <c r="I9" s="291"/>
      <c r="J9" s="350">
        <v>52.086401843097207</v>
      </c>
      <c r="K9" s="350"/>
      <c r="L9" s="350">
        <v>47.369252555676589</v>
      </c>
      <c r="M9" s="351"/>
      <c r="N9" s="516">
        <f>+J9/L9-1</f>
        <v>9.9582514667635902E-2</v>
      </c>
      <c r="O9" s="351"/>
      <c r="Q9" s="292"/>
      <c r="R9" s="289"/>
    </row>
    <row r="10" spans="1:18" s="50" customFormat="1" ht="15.75" customHeight="1" x14ac:dyDescent="0.2">
      <c r="A10" s="548" t="s">
        <v>118</v>
      </c>
      <c r="B10" s="49"/>
      <c r="C10" s="514">
        <v>29000.731899346411</v>
      </c>
      <c r="D10" s="500"/>
      <c r="E10" s="514">
        <v>26383.190532478675</v>
      </c>
      <c r="F10" s="500"/>
      <c r="G10" s="500"/>
      <c r="H10" s="500"/>
      <c r="I10" s="291"/>
      <c r="J10" s="514">
        <v>53788.74083842797</v>
      </c>
      <c r="K10" s="500"/>
      <c r="L10" s="514">
        <v>48651.73881146311</v>
      </c>
      <c r="M10" s="500"/>
      <c r="N10" s="500"/>
      <c r="O10" s="500"/>
    </row>
    <row r="11" spans="1:18" s="50" customFormat="1" ht="15.75" customHeight="1" x14ac:dyDescent="0.2">
      <c r="A11" s="293" t="s">
        <v>119</v>
      </c>
      <c r="B11" s="49"/>
      <c r="C11" s="452">
        <v>7.2324062379385001</v>
      </c>
      <c r="D11" s="294"/>
      <c r="E11" s="452">
        <v>8.5828145648377969</v>
      </c>
      <c r="F11" s="294"/>
      <c r="G11" s="294"/>
      <c r="H11" s="294"/>
      <c r="I11" s="291"/>
      <c r="J11" s="452">
        <v>41.942528619853803</v>
      </c>
      <c r="K11" s="294"/>
      <c r="L11" s="452">
        <v>17.482629424837796</v>
      </c>
      <c r="M11" s="294"/>
      <c r="N11" s="294"/>
      <c r="O11" s="294"/>
    </row>
    <row r="12" spans="1:18" s="50" customFormat="1" ht="15.75" customHeight="1" x14ac:dyDescent="0.2">
      <c r="A12" s="549" t="s">
        <v>145</v>
      </c>
      <c r="B12" s="48"/>
      <c r="C12" s="550">
        <v>29007.964305584348</v>
      </c>
      <c r="D12" s="512">
        <f>+C12/$C$12</f>
        <v>1</v>
      </c>
      <c r="E12" s="550">
        <v>26391.773347043516</v>
      </c>
      <c r="F12" s="512">
        <f>+E12/$E$12</f>
        <v>1</v>
      </c>
      <c r="G12" s="512">
        <v>9.912903252611116E-2</v>
      </c>
      <c r="H12" s="512">
        <v>9.1930758935765855E-2</v>
      </c>
      <c r="I12" s="291"/>
      <c r="J12" s="550">
        <v>53830.68336704783</v>
      </c>
      <c r="K12" s="512">
        <f t="shared" ref="K12:K20" si="0">+J12/$J$12</f>
        <v>1</v>
      </c>
      <c r="L12" s="550">
        <v>48669.221440887952</v>
      </c>
      <c r="M12" s="512">
        <f t="shared" ref="M12:M20" si="1">+L12/$L$12</f>
        <v>1</v>
      </c>
      <c r="N12" s="512">
        <v>0.10605186960775237</v>
      </c>
      <c r="O12" s="512">
        <v>8.2781643908663494E-2</v>
      </c>
    </row>
    <row r="13" spans="1:18" s="50" customFormat="1" ht="15.75" customHeight="1" x14ac:dyDescent="0.2">
      <c r="A13" s="293" t="s">
        <v>120</v>
      </c>
      <c r="B13" s="48"/>
      <c r="C13" s="452">
        <v>14842.291114645936</v>
      </c>
      <c r="D13" s="295">
        <f t="shared" ref="D13:D20" si="2">+C13/$C$12</f>
        <v>0.51166262335025814</v>
      </c>
      <c r="E13" s="452">
        <v>13511.005318082491</v>
      </c>
      <c r="F13" s="295">
        <f t="shared" ref="F13:F20" si="3">+E13/$E$12</f>
        <v>0.51194003299501789</v>
      </c>
      <c r="G13" s="295"/>
      <c r="H13" s="295"/>
      <c r="I13" s="291"/>
      <c r="J13" s="452">
        <v>27884.214980028773</v>
      </c>
      <c r="K13" s="295">
        <f t="shared" si="0"/>
        <v>0.5179985323592966</v>
      </c>
      <c r="L13" s="452">
        <v>25304.613497512051</v>
      </c>
      <c r="M13" s="295">
        <f t="shared" si="1"/>
        <v>0.51993051765264442</v>
      </c>
      <c r="N13" s="295"/>
      <c r="O13" s="295"/>
    </row>
    <row r="14" spans="1:18" s="50" customFormat="1" ht="15.75" customHeight="1" x14ac:dyDescent="0.2">
      <c r="A14" s="549" t="s">
        <v>2</v>
      </c>
      <c r="B14" s="49"/>
      <c r="C14" s="550">
        <v>14165.673190938416</v>
      </c>
      <c r="D14" s="512">
        <f t="shared" si="2"/>
        <v>0.48833737664974203</v>
      </c>
      <c r="E14" s="550">
        <v>12880.768028961023</v>
      </c>
      <c r="F14" s="512">
        <f t="shared" si="3"/>
        <v>0.48805996700498205</v>
      </c>
      <c r="G14" s="512">
        <v>9.9753769269691261E-2</v>
      </c>
      <c r="H14" s="512">
        <v>9.2731024257359351E-2</v>
      </c>
      <c r="I14" s="291"/>
      <c r="J14" s="550">
        <v>25946.468387019053</v>
      </c>
      <c r="K14" s="512">
        <f t="shared" si="0"/>
        <v>0.48200146764070334</v>
      </c>
      <c r="L14" s="550">
        <v>23364.607943375893</v>
      </c>
      <c r="M14" s="512">
        <f t="shared" si="1"/>
        <v>0.48006948234735547</v>
      </c>
      <c r="N14" s="512">
        <v>0.1105030501646036</v>
      </c>
      <c r="O14" s="512">
        <v>8.8210719841576468E-2</v>
      </c>
    </row>
    <row r="15" spans="1:18" s="50" customFormat="1" ht="15.75" customHeight="1" x14ac:dyDescent="0.2">
      <c r="A15" s="347" t="s">
        <v>121</v>
      </c>
      <c r="B15" s="52"/>
      <c r="C15" s="451">
        <v>9130.0122930053967</v>
      </c>
      <c r="D15" s="295">
        <f t="shared" si="2"/>
        <v>0.31474157223944771</v>
      </c>
      <c r="E15" s="451">
        <v>8719.0166843123952</v>
      </c>
      <c r="F15" s="295">
        <f t="shared" si="3"/>
        <v>0.33036873156115998</v>
      </c>
      <c r="G15" s="336"/>
      <c r="H15" s="336"/>
      <c r="I15" s="296"/>
      <c r="J15" s="451">
        <v>17685.597316795902</v>
      </c>
      <c r="K15" s="295">
        <f t="shared" si="0"/>
        <v>0.32854120012197446</v>
      </c>
      <c r="L15" s="451">
        <v>16585.349470346373</v>
      </c>
      <c r="M15" s="295">
        <f t="shared" si="1"/>
        <v>0.34077696292081427</v>
      </c>
      <c r="N15" s="336"/>
      <c r="O15" s="336"/>
    </row>
    <row r="16" spans="1:18" s="50" customFormat="1" ht="15.75" customHeight="1" x14ac:dyDescent="0.2">
      <c r="A16" s="548" t="s">
        <v>122</v>
      </c>
      <c r="B16" s="37"/>
      <c r="C16" s="514">
        <v>422.11152934689289</v>
      </c>
      <c r="D16" s="501">
        <f t="shared" si="2"/>
        <v>1.4551573660949101E-2</v>
      </c>
      <c r="E16" s="514">
        <v>276.19546001333725</v>
      </c>
      <c r="F16" s="501">
        <f>+E16/$E$12</f>
        <v>1.0465210366179409E-2</v>
      </c>
      <c r="G16" s="501"/>
      <c r="H16" s="501"/>
      <c r="I16" s="296"/>
      <c r="J16" s="514">
        <v>534.55085780603906</v>
      </c>
      <c r="K16" s="501">
        <f t="shared" si="0"/>
        <v>9.9302261158598169E-3</v>
      </c>
      <c r="L16" s="514">
        <v>171.89731583095647</v>
      </c>
      <c r="M16" s="501">
        <f t="shared" si="1"/>
        <v>3.5319512156104108E-3</v>
      </c>
      <c r="N16" s="501"/>
      <c r="O16" s="501"/>
    </row>
    <row r="17" spans="1:16" s="50" customFormat="1" ht="15.75" customHeight="1" x14ac:dyDescent="0.2">
      <c r="A17" s="347" t="s">
        <v>142</v>
      </c>
      <c r="B17" s="49"/>
      <c r="C17" s="451">
        <v>86.821524370000006</v>
      </c>
      <c r="D17" s="295">
        <f t="shared" si="2"/>
        <v>2.9930236901624264E-3</v>
      </c>
      <c r="E17" s="451">
        <v>85.446642999999995</v>
      </c>
      <c r="F17" s="295">
        <f t="shared" si="3"/>
        <v>3.2376241594834695E-3</v>
      </c>
      <c r="G17" s="336"/>
      <c r="H17" s="336"/>
      <c r="I17" s="296"/>
      <c r="J17" s="451">
        <v>123.25006137000001</v>
      </c>
      <c r="K17" s="295">
        <f t="shared" si="0"/>
        <v>2.289587530026544E-3</v>
      </c>
      <c r="L17" s="451">
        <v>144.40586999999999</v>
      </c>
      <c r="M17" s="295">
        <f t="shared" si="1"/>
        <v>2.9670881457471154E-3</v>
      </c>
      <c r="N17" s="336"/>
      <c r="O17" s="336"/>
    </row>
    <row r="18" spans="1:16" s="50" customFormat="1" ht="15" customHeight="1" x14ac:dyDescent="0.2">
      <c r="A18" s="551" t="s">
        <v>187</v>
      </c>
      <c r="B18" s="49"/>
      <c r="C18" s="550">
        <v>4526.7278442161269</v>
      </c>
      <c r="D18" s="512">
        <f t="shared" si="2"/>
        <v>0.15605120705918279</v>
      </c>
      <c r="E18" s="550">
        <v>3800.1092416352876</v>
      </c>
      <c r="F18" s="512">
        <f t="shared" si="3"/>
        <v>0.14398840091815909</v>
      </c>
      <c r="G18" s="512">
        <v>0.19120992486735888</v>
      </c>
      <c r="H18" s="512">
        <v>0.1863361076685901</v>
      </c>
      <c r="I18" s="296"/>
      <c r="J18" s="550">
        <v>7603.0701510471154</v>
      </c>
      <c r="K18" s="512">
        <f t="shared" si="0"/>
        <v>0.14124045387284262</v>
      </c>
      <c r="L18" s="550">
        <v>6462.9552871985643</v>
      </c>
      <c r="M18" s="512">
        <f t="shared" si="1"/>
        <v>0.13279348006518368</v>
      </c>
      <c r="N18" s="512">
        <v>0.17640766695490262</v>
      </c>
      <c r="O18" s="512">
        <v>0.16079433222735062</v>
      </c>
      <c r="P18" s="5"/>
    </row>
    <row r="19" spans="1:16" s="50" customFormat="1" ht="14.25" customHeight="1" x14ac:dyDescent="0.2">
      <c r="A19" s="348" t="s">
        <v>215</v>
      </c>
      <c r="B19" s="297"/>
      <c r="C19" s="451">
        <v>1758.0284829366597</v>
      </c>
      <c r="D19" s="336">
        <f t="shared" si="2"/>
        <v>6.0605027792254282E-2</v>
      </c>
      <c r="E19" s="451">
        <v>1813.6398628378042</v>
      </c>
      <c r="F19" s="336">
        <f t="shared" si="3"/>
        <v>6.8719893846806379E-2</v>
      </c>
      <c r="G19" s="336"/>
      <c r="H19" s="336"/>
      <c r="I19" s="298"/>
      <c r="J19" s="451">
        <v>3453.9229516512278</v>
      </c>
      <c r="K19" s="336">
        <f t="shared" si="0"/>
        <v>6.4162717907562894E-2</v>
      </c>
      <c r="L19" s="451">
        <v>3247.0707845670322</v>
      </c>
      <c r="M19" s="336">
        <f t="shared" si="1"/>
        <v>6.6717130219780041E-2</v>
      </c>
      <c r="N19" s="336"/>
      <c r="O19" s="336"/>
      <c r="P19" s="5"/>
    </row>
    <row r="20" spans="1:16" s="50" customFormat="1" ht="15.75" thickBot="1" x14ac:dyDescent="0.25">
      <c r="A20" s="552" t="s">
        <v>146</v>
      </c>
      <c r="B20" s="352"/>
      <c r="C20" s="553">
        <v>6284.756327152787</v>
      </c>
      <c r="D20" s="554">
        <f t="shared" si="2"/>
        <v>0.21665623485143709</v>
      </c>
      <c r="E20" s="553">
        <v>5613.7491044730914</v>
      </c>
      <c r="F20" s="554">
        <f t="shared" si="3"/>
        <v>0.21270829476496547</v>
      </c>
      <c r="G20" s="554">
        <v>0.11952925045136586</v>
      </c>
      <c r="H20" s="554">
        <v>0.11356887911524272</v>
      </c>
      <c r="I20" s="296"/>
      <c r="J20" s="553">
        <v>11056.993102698343</v>
      </c>
      <c r="K20" s="554">
        <f t="shared" si="0"/>
        <v>0.20540317178040551</v>
      </c>
      <c r="L20" s="553">
        <v>9710.0260717655965</v>
      </c>
      <c r="M20" s="554">
        <f t="shared" si="1"/>
        <v>0.19951061028496372</v>
      </c>
      <c r="N20" s="554">
        <v>0.13871919817490497</v>
      </c>
      <c r="O20" s="554">
        <v>0.1183188363723966</v>
      </c>
      <c r="P20" s="5"/>
    </row>
    <row r="21" spans="1:16" s="50" customFormat="1" ht="6" customHeight="1" x14ac:dyDescent="0.2">
      <c r="A21" s="310"/>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11" t="s">
        <v>83</v>
      </c>
      <c r="B23" s="311"/>
      <c r="C23" s="311"/>
      <c r="D23" s="311"/>
      <c r="E23" s="311"/>
      <c r="F23" s="311"/>
      <c r="G23" s="311"/>
      <c r="H23" s="311"/>
      <c r="I23" s="312"/>
      <c r="J23" s="312"/>
      <c r="K23" s="313"/>
      <c r="L23" s="313"/>
      <c r="M23" s="313"/>
      <c r="N23" s="313"/>
      <c r="O23" s="91"/>
    </row>
    <row r="24" spans="1:16" s="50" customFormat="1" ht="13.5" customHeight="1" x14ac:dyDescent="0.2">
      <c r="A24" s="314" t="s">
        <v>84</v>
      </c>
      <c r="B24" s="315"/>
      <c r="C24" s="315"/>
      <c r="D24" s="315"/>
      <c r="E24" s="315"/>
      <c r="F24" s="315"/>
      <c r="G24" s="315"/>
      <c r="H24" s="315"/>
      <c r="I24" s="315"/>
      <c r="J24" s="315"/>
      <c r="K24" s="313"/>
      <c r="L24" s="313"/>
      <c r="M24" s="313"/>
      <c r="N24" s="313"/>
      <c r="O24" s="200"/>
    </row>
    <row r="25" spans="1:16" s="50" customFormat="1" ht="13.5" customHeight="1" x14ac:dyDescent="0.2">
      <c r="A25" s="314" t="s">
        <v>85</v>
      </c>
      <c r="B25" s="315"/>
      <c r="C25" s="315"/>
      <c r="D25" s="315"/>
      <c r="E25" s="315"/>
      <c r="F25" s="315"/>
      <c r="G25" s="315"/>
      <c r="H25" s="315"/>
      <c r="I25" s="315"/>
      <c r="J25" s="315"/>
      <c r="K25" s="313"/>
      <c r="L25" s="313"/>
      <c r="M25" s="313"/>
      <c r="N25" s="313"/>
      <c r="O25" s="38"/>
    </row>
    <row r="26" spans="1:16" s="50" customFormat="1" ht="13.5" customHeight="1" x14ac:dyDescent="0.2">
      <c r="A26" s="316" t="s">
        <v>86</v>
      </c>
      <c r="B26" s="315"/>
      <c r="C26" s="315"/>
      <c r="D26" s="315"/>
      <c r="E26" s="315"/>
      <c r="F26" s="315"/>
      <c r="G26" s="315"/>
      <c r="H26" s="315"/>
      <c r="I26" s="315"/>
      <c r="J26" s="315"/>
      <c r="K26" s="313"/>
      <c r="L26" s="313"/>
      <c r="M26" s="313"/>
      <c r="N26" s="313"/>
      <c r="O26" s="93"/>
    </row>
    <row r="27" spans="1:16" s="50" customFormat="1" ht="13.5" customHeight="1" x14ac:dyDescent="0.2">
      <c r="A27" s="316" t="s">
        <v>87</v>
      </c>
      <c r="B27" s="312"/>
      <c r="C27" s="312"/>
      <c r="D27" s="312"/>
      <c r="E27" s="312"/>
      <c r="F27" s="312"/>
      <c r="G27" s="312"/>
      <c r="H27" s="312"/>
      <c r="I27" s="312"/>
      <c r="J27" s="312"/>
      <c r="K27" s="313"/>
      <c r="L27" s="313"/>
      <c r="M27" s="313"/>
      <c r="N27" s="313"/>
      <c r="O27" s="55"/>
    </row>
    <row r="28" spans="1:16" ht="13.5" customHeight="1" x14ac:dyDescent="0.2">
      <c r="A28" s="317" t="s">
        <v>88</v>
      </c>
      <c r="B28" s="318"/>
      <c r="C28" s="318"/>
      <c r="D28" s="318"/>
      <c r="E28" s="318"/>
      <c r="F28" s="318"/>
      <c r="G28" s="318"/>
      <c r="H28" s="318"/>
      <c r="I28" s="318"/>
      <c r="J28" s="318"/>
      <c r="K28" s="313"/>
      <c r="L28" s="313"/>
      <c r="M28" s="313"/>
      <c r="N28" s="313"/>
    </row>
    <row r="29" spans="1:16" ht="13.5" customHeight="1" x14ac:dyDescent="0.2">
      <c r="A29" s="625" t="s">
        <v>89</v>
      </c>
      <c r="B29" s="625"/>
      <c r="C29" s="625"/>
      <c r="D29" s="625"/>
      <c r="E29" s="625"/>
      <c r="F29" s="625"/>
      <c r="G29" s="625"/>
      <c r="H29" s="625"/>
      <c r="I29" s="625"/>
      <c r="J29" s="625"/>
      <c r="K29" s="313"/>
      <c r="L29" s="313"/>
      <c r="M29" s="313"/>
      <c r="N29" s="313"/>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topLeftCell="N1" workbookViewId="0">
      <selection activeCell="U9" sqref="U9"/>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19"/>
  </cols>
  <sheetData>
    <row r="1" spans="1:18" s="50" customFormat="1" ht="15" customHeight="1" x14ac:dyDescent="0.2">
      <c r="A1" s="604" t="s">
        <v>103</v>
      </c>
      <c r="B1" s="604"/>
      <c r="C1" s="604"/>
      <c r="D1" s="604"/>
      <c r="E1" s="604"/>
      <c r="F1" s="604"/>
      <c r="G1" s="604"/>
      <c r="H1" s="604"/>
      <c r="I1" s="604"/>
      <c r="J1" s="604"/>
      <c r="K1" s="604"/>
      <c r="L1" s="604"/>
      <c r="M1" s="604"/>
      <c r="N1" s="604"/>
      <c r="O1" s="604"/>
    </row>
    <row r="2" spans="1:18" s="50" customFormat="1" ht="15" customHeight="1" x14ac:dyDescent="0.2">
      <c r="A2" s="613" t="s">
        <v>105</v>
      </c>
      <c r="B2" s="613"/>
      <c r="C2" s="613"/>
      <c r="D2" s="613"/>
      <c r="E2" s="613"/>
      <c r="F2" s="613"/>
      <c r="G2" s="613"/>
      <c r="H2" s="613"/>
      <c r="I2" s="613"/>
      <c r="J2" s="613"/>
      <c r="K2" s="613"/>
      <c r="L2" s="613"/>
      <c r="M2" s="613"/>
      <c r="N2" s="613"/>
      <c r="O2" s="613"/>
    </row>
    <row r="3" spans="1:18" s="50" customFormat="1" ht="11.1" customHeight="1" x14ac:dyDescent="0.2">
      <c r="A3" s="623" t="s">
        <v>112</v>
      </c>
      <c r="B3" s="623"/>
      <c r="C3" s="623"/>
      <c r="D3" s="623"/>
      <c r="E3" s="623"/>
      <c r="F3" s="623"/>
      <c r="G3" s="623"/>
      <c r="H3" s="623"/>
      <c r="I3" s="623"/>
      <c r="J3" s="623"/>
      <c r="K3" s="623"/>
      <c r="L3" s="623"/>
      <c r="M3" s="623"/>
      <c r="N3" s="623"/>
      <c r="O3" s="623"/>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24" t="str">
        <f>+'Consolidated Results KOF'!C5:H5</f>
        <v>For the Second Quarter of:</v>
      </c>
      <c r="D5" s="624"/>
      <c r="E5" s="624"/>
      <c r="F5" s="624"/>
      <c r="G5" s="624"/>
      <c r="H5" s="624"/>
      <c r="I5" s="42"/>
      <c r="J5" s="624" t="str">
        <f>+'Consolidated Results KOF'!J5:O5</f>
        <v>For the First Six Months of:</v>
      </c>
      <c r="K5" s="624"/>
      <c r="L5" s="624"/>
      <c r="M5" s="624"/>
      <c r="N5" s="624"/>
      <c r="O5" s="624"/>
      <c r="Q5" s="288"/>
      <c r="R5" s="289"/>
    </row>
    <row r="6" spans="1:18" s="290" customFormat="1" ht="30.95" customHeight="1" x14ac:dyDescent="0.2">
      <c r="A6" s="125"/>
      <c r="B6" s="94"/>
      <c r="C6" s="596">
        <f>+'Division MX - CAM'!C6</f>
        <v>2019</v>
      </c>
      <c r="D6" s="597" t="s">
        <v>104</v>
      </c>
      <c r="E6" s="596">
        <f>+'Division MX - CAM'!E6</f>
        <v>2018</v>
      </c>
      <c r="F6" s="597" t="s">
        <v>104</v>
      </c>
      <c r="G6" s="596" t="s">
        <v>210</v>
      </c>
      <c r="H6" s="596" t="s">
        <v>211</v>
      </c>
      <c r="I6" s="600"/>
      <c r="J6" s="597">
        <f>+C6</f>
        <v>2019</v>
      </c>
      <c r="K6" s="597" t="str">
        <f>+D6</f>
        <v>% of Rev.</v>
      </c>
      <c r="L6" s="597">
        <f>+E6</f>
        <v>2018</v>
      </c>
      <c r="M6" s="597" t="str">
        <f>+F6</f>
        <v>% of Rev.</v>
      </c>
      <c r="N6" s="596" t="str">
        <f>+G6</f>
        <v>Δ%
 Reported</v>
      </c>
      <c r="O6" s="596" t="s">
        <v>212</v>
      </c>
    </row>
    <row r="7" spans="1:18" s="50" customFormat="1" ht="15.75" customHeight="1" x14ac:dyDescent="0.2">
      <c r="A7" s="547" t="s">
        <v>143</v>
      </c>
      <c r="B7" s="49"/>
      <c r="C7" s="500">
        <v>1951.847588737028</v>
      </c>
      <c r="D7" s="500"/>
      <c r="E7" s="500">
        <v>1808.1967431869971</v>
      </c>
      <c r="F7" s="500"/>
      <c r="G7" s="501">
        <v>7.9444256324033846E-2</v>
      </c>
      <c r="H7" s="501">
        <v>7.5870385416448194E-2</v>
      </c>
      <c r="I7" s="291"/>
      <c r="J7" s="500">
        <v>4101.1995779084646</v>
      </c>
      <c r="K7" s="500"/>
      <c r="L7" s="500">
        <v>3819.6531675039964</v>
      </c>
      <c r="M7" s="500"/>
      <c r="N7" s="501">
        <v>7.3709941206114404E-2</v>
      </c>
      <c r="O7" s="501">
        <v>7.7614404418123062E-2</v>
      </c>
      <c r="Q7" s="292"/>
      <c r="R7" s="289"/>
    </row>
    <row r="8" spans="1:18" s="50" customFormat="1" ht="15.75" customHeight="1" x14ac:dyDescent="0.2">
      <c r="A8" s="547" t="s">
        <v>144</v>
      </c>
      <c r="B8" s="49"/>
      <c r="C8" s="500">
        <v>286.17618234556659</v>
      </c>
      <c r="D8" s="500"/>
      <c r="E8" s="500">
        <v>270.8</v>
      </c>
      <c r="F8" s="500"/>
      <c r="G8" s="501">
        <v>5.6780584732520678E-2</v>
      </c>
      <c r="H8" s="501">
        <v>5.4101441136274353E-2</v>
      </c>
      <c r="I8" s="291"/>
      <c r="J8" s="500">
        <v>604.46693460648942</v>
      </c>
      <c r="K8" s="500"/>
      <c r="L8" s="500">
        <v>583.7810839227584</v>
      </c>
      <c r="M8" s="500"/>
      <c r="N8" s="501">
        <v>3.5434259953630143E-2</v>
      </c>
      <c r="O8" s="501">
        <v>4.8847257769100594E-2</v>
      </c>
      <c r="Q8" s="292"/>
      <c r="R8" s="289"/>
    </row>
    <row r="9" spans="1:18" s="50" customFormat="1" ht="15.75" customHeight="1" x14ac:dyDescent="0.2">
      <c r="A9" s="349" t="s">
        <v>74</v>
      </c>
      <c r="B9" s="49"/>
      <c r="C9" s="350">
        <v>53.875343173808673</v>
      </c>
      <c r="D9" s="350"/>
      <c r="E9" s="350">
        <v>56.285162682823099</v>
      </c>
      <c r="F9" s="351"/>
      <c r="G9" s="516">
        <f>+C9/E9-1</f>
        <v>-4.2814471774634266E-2</v>
      </c>
      <c r="H9" s="351"/>
      <c r="I9" s="291"/>
      <c r="J9" s="350">
        <v>54.09803433704527</v>
      </c>
      <c r="K9" s="350"/>
      <c r="L9" s="350">
        <v>57.200184363905457</v>
      </c>
      <c r="M9" s="351"/>
      <c r="N9" s="516">
        <v>-5.423321727644137E-2</v>
      </c>
      <c r="O9" s="351"/>
      <c r="Q9" s="292"/>
      <c r="R9" s="289"/>
    </row>
    <row r="10" spans="1:18" s="50" customFormat="1" ht="15.75" customHeight="1" x14ac:dyDescent="0.2">
      <c r="A10" s="548" t="s">
        <v>118</v>
      </c>
      <c r="B10" s="49"/>
      <c r="C10" s="514">
        <v>18671.112272037848</v>
      </c>
      <c r="D10" s="500"/>
      <c r="E10" s="514">
        <v>18084.587872981803</v>
      </c>
      <c r="F10" s="500"/>
      <c r="G10" s="500"/>
      <c r="H10" s="500"/>
      <c r="I10" s="291"/>
      <c r="J10" s="514">
        <v>40120.352823950365</v>
      </c>
      <c r="K10" s="500"/>
      <c r="L10" s="514">
        <v>39821.440508616783</v>
      </c>
      <c r="M10" s="500"/>
      <c r="N10" s="500"/>
      <c r="O10" s="500"/>
    </row>
    <row r="11" spans="1:18" s="50" customFormat="1" ht="15.75" customHeight="1" x14ac:dyDescent="0.2">
      <c r="A11" s="293" t="s">
        <v>119</v>
      </c>
      <c r="B11" s="49"/>
      <c r="C11" s="452">
        <v>299.24923047613589</v>
      </c>
      <c r="D11" s="294"/>
      <c r="E11" s="452">
        <v>92.874469460828607</v>
      </c>
      <c r="F11" s="294"/>
      <c r="G11" s="294"/>
      <c r="H11" s="294"/>
      <c r="I11" s="291"/>
      <c r="J11" s="452">
        <v>493.39761700581511</v>
      </c>
      <c r="K11" s="294"/>
      <c r="L11" s="452">
        <v>200.89411431518849</v>
      </c>
      <c r="M11" s="294"/>
      <c r="N11" s="294"/>
      <c r="O11" s="294"/>
    </row>
    <row r="12" spans="1:18" s="50" customFormat="1" ht="15.75" customHeight="1" x14ac:dyDescent="0.2">
      <c r="A12" s="549" t="s">
        <v>145</v>
      </c>
      <c r="B12" s="48"/>
      <c r="C12" s="550">
        <v>18970.361502513984</v>
      </c>
      <c r="D12" s="512">
        <f t="shared" ref="D12:D20" si="0">+C12/$C$12</f>
        <v>1</v>
      </c>
      <c r="E12" s="550">
        <v>18177.462342442632</v>
      </c>
      <c r="F12" s="512">
        <f>+E12/$E$12</f>
        <v>1</v>
      </c>
      <c r="G12" s="512">
        <v>4.3619903875141475E-2</v>
      </c>
      <c r="H12" s="512">
        <v>0.15903259405140235</v>
      </c>
      <c r="I12" s="291"/>
      <c r="J12" s="550">
        <v>40613.750440956173</v>
      </c>
      <c r="K12" s="512">
        <f t="shared" ref="K12:K20" si="1">+J12/$J$12</f>
        <v>1</v>
      </c>
      <c r="L12" s="550">
        <v>40022.334622931972</v>
      </c>
      <c r="M12" s="512">
        <f t="shared" ref="M12:M20" si="2">+L12/$L$12</f>
        <v>1</v>
      </c>
      <c r="N12" s="512">
        <v>1.4777144401899367E-2</v>
      </c>
      <c r="O12" s="512">
        <v>0.14720620035335297</v>
      </c>
    </row>
    <row r="13" spans="1:18" s="50" customFormat="1" ht="15.75" customHeight="1" x14ac:dyDescent="0.2">
      <c r="A13" s="293" t="s">
        <v>120</v>
      </c>
      <c r="B13" s="48"/>
      <c r="C13" s="452">
        <v>11033.631158115406</v>
      </c>
      <c r="D13" s="295">
        <f t="shared" si="0"/>
        <v>0.58162471793978254</v>
      </c>
      <c r="E13" s="452">
        <v>10201.027319612092</v>
      </c>
      <c r="F13" s="295">
        <f t="shared" ref="F13:F20" si="3">+E13/$E$12</f>
        <v>0.56119094774817224</v>
      </c>
      <c r="G13" s="295"/>
      <c r="H13" s="295"/>
      <c r="I13" s="291"/>
      <c r="J13" s="452">
        <v>23464.741284920376</v>
      </c>
      <c r="K13" s="295">
        <f t="shared" si="1"/>
        <v>0.57775361866747965</v>
      </c>
      <c r="L13" s="452">
        <v>22314.38620796633</v>
      </c>
      <c r="M13" s="295">
        <f t="shared" si="2"/>
        <v>0.55754833940098658</v>
      </c>
      <c r="N13" s="295"/>
      <c r="O13" s="295"/>
    </row>
    <row r="14" spans="1:18" s="50" customFormat="1" ht="15.75" customHeight="1" x14ac:dyDescent="0.2">
      <c r="A14" s="549" t="s">
        <v>2</v>
      </c>
      <c r="B14" s="49"/>
      <c r="C14" s="550">
        <v>7936.7303443985747</v>
      </c>
      <c r="D14" s="512">
        <f t="shared" si="0"/>
        <v>0.41837528206021724</v>
      </c>
      <c r="E14" s="550">
        <v>7976.4350228305375</v>
      </c>
      <c r="F14" s="512">
        <f t="shared" si="3"/>
        <v>0.43880905225182759</v>
      </c>
      <c r="G14" s="512">
        <v>-4.9777473668772831E-3</v>
      </c>
      <c r="H14" s="512">
        <v>0.11774526690179066</v>
      </c>
      <c r="I14" s="291"/>
      <c r="J14" s="550">
        <v>17149.009156035798</v>
      </c>
      <c r="K14" s="512">
        <f t="shared" si="1"/>
        <v>0.42224638133252035</v>
      </c>
      <c r="L14" s="550">
        <v>17707.948414965635</v>
      </c>
      <c r="M14" s="512">
        <f t="shared" si="2"/>
        <v>0.44245166059901325</v>
      </c>
      <c r="N14" s="512">
        <v>-3.1564314839400365E-2</v>
      </c>
      <c r="O14" s="512">
        <v>0.10647324263873803</v>
      </c>
    </row>
    <row r="15" spans="1:18" s="50" customFormat="1" ht="15.75" customHeight="1" x14ac:dyDescent="0.2">
      <c r="A15" s="347" t="s">
        <v>121</v>
      </c>
      <c r="B15" s="52"/>
      <c r="C15" s="451">
        <v>5906.4090479390807</v>
      </c>
      <c r="D15" s="295">
        <f t="shared" si="0"/>
        <v>0.31134931441113306</v>
      </c>
      <c r="E15" s="451">
        <v>5648.8358600754946</v>
      </c>
      <c r="F15" s="295">
        <f t="shared" si="3"/>
        <v>0.3107604215405802</v>
      </c>
      <c r="G15" s="336"/>
      <c r="H15" s="336"/>
      <c r="I15" s="296"/>
      <c r="J15" s="451">
        <v>12277.416709756799</v>
      </c>
      <c r="K15" s="295">
        <f t="shared" si="1"/>
        <v>0.30229704414039704</v>
      </c>
      <c r="L15" s="451">
        <v>12152.607329447304</v>
      </c>
      <c r="M15" s="295">
        <f t="shared" si="2"/>
        <v>0.30364563796546018</v>
      </c>
      <c r="N15" s="336"/>
      <c r="O15" s="336"/>
    </row>
    <row r="16" spans="1:18" s="50" customFormat="1" ht="15.75" customHeight="1" x14ac:dyDescent="0.2">
      <c r="A16" s="548" t="s">
        <v>122</v>
      </c>
      <c r="B16" s="37"/>
      <c r="C16" s="514">
        <v>233.03499700931312</v>
      </c>
      <c r="D16" s="501">
        <f t="shared" si="0"/>
        <v>1.2284162164143837E-2</v>
      </c>
      <c r="E16" s="514">
        <v>193.87456405185111</v>
      </c>
      <c r="F16" s="501">
        <f t="shared" si="3"/>
        <v>1.0665656206541691E-2</v>
      </c>
      <c r="G16" s="501"/>
      <c r="H16" s="501"/>
      <c r="I16" s="296"/>
      <c r="J16" s="514">
        <v>433.05805227477481</v>
      </c>
      <c r="K16" s="501">
        <f t="shared" si="1"/>
        <v>1.0662843189139843E-2</v>
      </c>
      <c r="L16" s="514">
        <v>328.6668713268125</v>
      </c>
      <c r="M16" s="501">
        <f t="shared" si="2"/>
        <v>8.2120864368190345E-3</v>
      </c>
      <c r="N16" s="501"/>
      <c r="O16" s="501"/>
    </row>
    <row r="17" spans="1:16" s="50" customFormat="1" ht="15.75" customHeight="1" x14ac:dyDescent="0.2">
      <c r="A17" s="347" t="s">
        <v>142</v>
      </c>
      <c r="B17" s="49"/>
      <c r="C17" s="451">
        <v>-13.790788556650201</v>
      </c>
      <c r="D17" s="295">
        <f t="shared" si="0"/>
        <v>-7.2696498455354273E-4</v>
      </c>
      <c r="E17" s="451">
        <v>-18.182459705341198</v>
      </c>
      <c r="F17" s="295">
        <f t="shared" si="3"/>
        <v>-1.000274920822523E-3</v>
      </c>
      <c r="G17" s="336"/>
      <c r="H17" s="336"/>
      <c r="I17" s="296"/>
      <c r="J17" s="451">
        <v>-28.636268874351298</v>
      </c>
      <c r="K17" s="295">
        <f t="shared" si="1"/>
        <v>-7.0508801978242308E-4</v>
      </c>
      <c r="L17" s="451">
        <v>-28.491773234896399</v>
      </c>
      <c r="M17" s="295">
        <f t="shared" si="2"/>
        <v>-7.1189683218957447E-4</v>
      </c>
      <c r="N17" s="336"/>
      <c r="O17" s="336"/>
    </row>
    <row r="18" spans="1:16" s="50" customFormat="1" ht="15.75" customHeight="1" x14ac:dyDescent="0.2">
      <c r="A18" s="551" t="s">
        <v>187</v>
      </c>
      <c r="B18" s="49"/>
      <c r="C18" s="550">
        <v>1811.0770880068308</v>
      </c>
      <c r="D18" s="512">
        <f t="shared" si="0"/>
        <v>9.5468770469493883E-2</v>
      </c>
      <c r="E18" s="550">
        <v>2151.9070584085343</v>
      </c>
      <c r="F18" s="512">
        <f t="shared" si="3"/>
        <v>0.11838324942552832</v>
      </c>
      <c r="G18" s="512">
        <v>-0.15838507944379721</v>
      </c>
      <c r="H18" s="512">
        <v>2.3566810641660219E-2</v>
      </c>
      <c r="I18" s="296"/>
      <c r="J18" s="550">
        <v>4467.1706628785787</v>
      </c>
      <c r="K18" s="512">
        <f t="shared" si="1"/>
        <v>0.10999158202276597</v>
      </c>
      <c r="L18" s="550">
        <v>5255.1659874264124</v>
      </c>
      <c r="M18" s="512">
        <f t="shared" si="2"/>
        <v>0.13130583302892357</v>
      </c>
      <c r="N18" s="512">
        <v>-0.14994680024060192</v>
      </c>
      <c r="O18" s="512">
        <v>4.1341017664454194E-2</v>
      </c>
    </row>
    <row r="19" spans="1:16" s="299" customFormat="1" ht="14.25" customHeight="1" x14ac:dyDescent="0.2">
      <c r="A19" s="348" t="s">
        <v>215</v>
      </c>
      <c r="B19" s="297"/>
      <c r="C19" s="451">
        <v>1084.1805284970378</v>
      </c>
      <c r="D19" s="336">
        <f t="shared" si="0"/>
        <v>5.7151284563204577E-2</v>
      </c>
      <c r="E19" s="451">
        <v>960.53802776508735</v>
      </c>
      <c r="F19" s="336">
        <f t="shared" si="3"/>
        <v>5.2842251006749337E-2</v>
      </c>
      <c r="G19" s="336"/>
      <c r="H19" s="336"/>
      <c r="I19" s="298"/>
      <c r="J19" s="451">
        <v>2232.097413407048</v>
      </c>
      <c r="K19" s="336">
        <f t="shared" si="1"/>
        <v>5.4959155191836979E-2</v>
      </c>
      <c r="L19" s="451">
        <v>1925.4955363706952</v>
      </c>
      <c r="M19" s="336">
        <f t="shared" si="2"/>
        <v>4.8110525148311212E-2</v>
      </c>
      <c r="N19" s="336"/>
      <c r="O19" s="336"/>
    </row>
    <row r="20" spans="1:16" s="50" customFormat="1" ht="15.75" thickBot="1" x14ac:dyDescent="0.25">
      <c r="A20" s="552" t="s">
        <v>146</v>
      </c>
      <c r="B20" s="352"/>
      <c r="C20" s="553">
        <v>2895.257616503869</v>
      </c>
      <c r="D20" s="554">
        <f t="shared" si="0"/>
        <v>0.15262005503269849</v>
      </c>
      <c r="E20" s="553">
        <v>3112.4450861736213</v>
      </c>
      <c r="F20" s="554">
        <f t="shared" si="3"/>
        <v>0.17122550043227763</v>
      </c>
      <c r="G20" s="554">
        <v>-6.9780337855457009E-2</v>
      </c>
      <c r="H20" s="554">
        <v>4.0628120557401504E-2</v>
      </c>
      <c r="I20" s="296"/>
      <c r="J20" s="553">
        <v>6699.2680762856271</v>
      </c>
      <c r="K20" s="554">
        <f t="shared" si="1"/>
        <v>0.16495073721460296</v>
      </c>
      <c r="L20" s="553">
        <v>7180.6615237971082</v>
      </c>
      <c r="M20" s="554">
        <f t="shared" si="2"/>
        <v>0.17941635817723481</v>
      </c>
      <c r="N20" s="554">
        <v>-6.7040264454203413E-2</v>
      </c>
      <c r="O20" s="554">
        <v>6.8848137786557961E-2</v>
      </c>
    </row>
    <row r="21" spans="1:16" s="50" customFormat="1" ht="11.1" customHeight="1" x14ac:dyDescent="0.2">
      <c r="A21" s="300"/>
      <c r="B21" s="49"/>
      <c r="C21" s="301"/>
      <c r="D21" s="302"/>
      <c r="E21" s="301"/>
      <c r="F21" s="303"/>
      <c r="G21" s="304"/>
      <c r="H21" s="304"/>
      <c r="I21" s="305"/>
      <c r="J21" s="306"/>
      <c r="K21" s="307"/>
      <c r="L21" s="306"/>
      <c r="M21" s="308"/>
      <c r="N21" s="309"/>
      <c r="O21" s="309"/>
    </row>
    <row r="22" spans="1:16" s="50" customFormat="1" ht="6" customHeight="1" x14ac:dyDescent="0.2">
      <c r="A22" s="310"/>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20" t="s">
        <v>83</v>
      </c>
      <c r="B24" s="321"/>
      <c r="C24" s="321"/>
      <c r="D24" s="202"/>
      <c r="E24" s="321"/>
      <c r="F24" s="321"/>
      <c r="G24" s="202"/>
      <c r="H24" s="321"/>
      <c r="I24" s="202"/>
      <c r="J24" s="321"/>
      <c r="K24" s="313"/>
      <c r="L24" s="313"/>
      <c r="M24" s="313"/>
      <c r="N24" s="313"/>
      <c r="O24" s="91"/>
    </row>
    <row r="25" spans="1:16" s="50" customFormat="1" ht="16.5" customHeight="1" x14ac:dyDescent="0.25">
      <c r="A25" s="320" t="s">
        <v>90</v>
      </c>
      <c r="B25" s="321"/>
      <c r="C25" s="321"/>
      <c r="D25" s="202"/>
      <c r="E25" s="321"/>
      <c r="F25" s="321"/>
      <c r="G25" s="202"/>
      <c r="H25" s="321"/>
      <c r="I25" s="202"/>
      <c r="J25" s="321"/>
      <c r="K25" s="313"/>
      <c r="L25" s="313"/>
      <c r="M25" s="313"/>
      <c r="N25" s="313"/>
      <c r="O25" s="200"/>
    </row>
    <row r="26" spans="1:16" s="50" customFormat="1" ht="33.75" customHeight="1" x14ac:dyDescent="0.2">
      <c r="A26" s="627" t="s">
        <v>91</v>
      </c>
      <c r="B26" s="627"/>
      <c r="C26" s="627"/>
      <c r="D26" s="627"/>
      <c r="E26" s="627"/>
      <c r="F26" s="627"/>
      <c r="G26" s="627"/>
      <c r="H26" s="627"/>
      <c r="I26" s="627"/>
      <c r="J26" s="627"/>
      <c r="K26" s="313"/>
      <c r="L26" s="313"/>
      <c r="M26" s="313"/>
      <c r="N26" s="313"/>
      <c r="O26" s="38"/>
    </row>
    <row r="27" spans="1:16" s="50" customFormat="1" ht="56.25" customHeight="1" x14ac:dyDescent="0.2">
      <c r="A27" s="627" t="s">
        <v>92</v>
      </c>
      <c r="B27" s="627"/>
      <c r="C27" s="627"/>
      <c r="D27" s="627"/>
      <c r="E27" s="627"/>
      <c r="F27" s="627"/>
      <c r="G27" s="627"/>
      <c r="H27" s="627"/>
      <c r="I27" s="627"/>
      <c r="J27" s="627"/>
      <c r="K27" s="313"/>
      <c r="L27" s="313"/>
      <c r="M27" s="313"/>
      <c r="N27" s="313"/>
      <c r="O27" s="93"/>
    </row>
    <row r="28" spans="1:16" s="50" customFormat="1" ht="16.5" customHeight="1" x14ac:dyDescent="0.25">
      <c r="A28" s="322" t="s">
        <v>93</v>
      </c>
      <c r="B28" s="321"/>
      <c r="C28" s="321"/>
      <c r="D28" s="202"/>
      <c r="E28" s="321"/>
      <c r="F28" s="321"/>
      <c r="G28" s="202"/>
      <c r="H28" s="321"/>
      <c r="I28" s="202"/>
      <c r="J28" s="321"/>
      <c r="K28" s="313"/>
      <c r="L28" s="313"/>
      <c r="M28" s="313"/>
      <c r="N28" s="313"/>
      <c r="O28" s="55"/>
    </row>
    <row r="29" spans="1:16" ht="16.5" customHeight="1" x14ac:dyDescent="0.25">
      <c r="A29" s="322" t="s">
        <v>94</v>
      </c>
      <c r="B29" s="321"/>
      <c r="C29" s="321"/>
      <c r="D29" s="202"/>
      <c r="E29" s="321"/>
      <c r="F29" s="321"/>
      <c r="G29" s="202"/>
      <c r="H29" s="321"/>
      <c r="I29" s="202"/>
      <c r="J29" s="321"/>
      <c r="K29" s="313"/>
      <c r="L29" s="313"/>
      <c r="M29" s="313"/>
      <c r="N29" s="313"/>
    </row>
    <row r="30" spans="1:16" ht="16.5" customHeight="1" x14ac:dyDescent="0.25">
      <c r="A30" s="323" t="s">
        <v>95</v>
      </c>
      <c r="B30" s="321"/>
      <c r="C30" s="321"/>
      <c r="D30" s="202"/>
      <c r="E30" s="321"/>
      <c r="F30" s="321"/>
      <c r="G30" s="202"/>
      <c r="H30" s="321"/>
      <c r="I30" s="202"/>
      <c r="J30" s="321"/>
      <c r="K30" s="313"/>
      <c r="L30" s="313"/>
      <c r="M30" s="313"/>
      <c r="N30" s="313"/>
      <c r="O30" s="86"/>
    </row>
    <row r="31" spans="1:16" ht="31.5" customHeight="1" x14ac:dyDescent="0.2">
      <c r="A31" s="626" t="s">
        <v>96</v>
      </c>
      <c r="B31" s="626"/>
      <c r="C31" s="626"/>
      <c r="D31" s="626"/>
      <c r="E31" s="626"/>
      <c r="F31" s="626"/>
      <c r="G31" s="626"/>
      <c r="H31" s="626"/>
      <c r="I31" s="626"/>
      <c r="J31" s="626"/>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election activeCell="L33" sqref="L33"/>
    </sheetView>
  </sheetViews>
  <sheetFormatPr baseColWidth="10" defaultColWidth="9.85546875" defaultRowHeight="11.1" customHeight="1" x14ac:dyDescent="0.2"/>
  <cols>
    <col min="1" max="1" width="25.7109375" style="238" customWidth="1"/>
    <col min="2" max="2" width="1.7109375" style="237" customWidth="1"/>
    <col min="3" max="3" width="10.7109375" style="235" customWidth="1"/>
    <col min="4" max="5" width="11.28515625" style="235" customWidth="1"/>
    <col min="6" max="6" width="1.7109375" style="235" customWidth="1"/>
    <col min="7" max="8" width="10.7109375" style="235" customWidth="1"/>
    <col min="9" max="9" width="7.7109375" style="235" customWidth="1"/>
    <col min="10" max="10" width="1.7109375" style="235" hidden="1" customWidth="1"/>
    <col min="11" max="11" width="13.42578125" style="237" customWidth="1"/>
    <col min="12" max="12" width="10.28515625" style="237" customWidth="1"/>
    <col min="13" max="14" width="11.28515625" style="237" customWidth="1"/>
    <col min="15" max="15" width="19" style="237" customWidth="1"/>
    <col min="16" max="16" width="13.5703125" style="226" customWidth="1"/>
    <col min="17" max="16384" width="9.85546875" style="226"/>
  </cols>
  <sheetData>
    <row r="1" spans="1:18" ht="15" customHeight="1" x14ac:dyDescent="0.2">
      <c r="A1" s="604" t="s">
        <v>98</v>
      </c>
      <c r="B1" s="604"/>
      <c r="C1" s="604"/>
      <c r="D1" s="604"/>
      <c r="E1" s="604"/>
      <c r="F1" s="604"/>
      <c r="G1" s="604"/>
      <c r="H1" s="604"/>
      <c r="I1" s="604"/>
      <c r="J1" s="604"/>
      <c r="K1" s="224"/>
      <c r="L1" s="224"/>
      <c r="M1" s="224"/>
      <c r="N1" s="225"/>
      <c r="O1" s="226"/>
      <c r="P1" s="227"/>
      <c r="Q1" s="227"/>
      <c r="R1" s="227"/>
    </row>
    <row r="2" spans="1:18" ht="15" customHeight="1" x14ac:dyDescent="0.2">
      <c r="A2" s="613" t="s">
        <v>106</v>
      </c>
      <c r="B2" s="613"/>
      <c r="C2" s="613"/>
      <c r="D2" s="613"/>
      <c r="E2" s="613"/>
      <c r="F2" s="613"/>
      <c r="G2" s="613"/>
      <c r="H2" s="613"/>
      <c r="I2" s="613"/>
      <c r="J2" s="613"/>
      <c r="K2" s="228"/>
      <c r="L2" s="228"/>
      <c r="M2" s="228"/>
      <c r="N2" s="229"/>
      <c r="O2" s="224"/>
      <c r="P2" s="230"/>
      <c r="Q2" s="230"/>
      <c r="R2" s="230"/>
    </row>
    <row r="3" spans="1:18" ht="11.1" customHeight="1" x14ac:dyDescent="0.2">
      <c r="A3" s="231"/>
      <c r="B3" s="232"/>
      <c r="C3" s="233"/>
      <c r="D3" s="233"/>
      <c r="E3" s="233"/>
      <c r="F3" s="233"/>
      <c r="G3" s="233"/>
      <c r="H3" s="233"/>
      <c r="I3" s="233"/>
      <c r="J3" s="233"/>
      <c r="K3" s="234"/>
      <c r="L3" s="234"/>
      <c r="M3" s="234"/>
      <c r="N3" s="234"/>
      <c r="O3" s="228"/>
    </row>
    <row r="4" spans="1:18" ht="15" customHeight="1" x14ac:dyDescent="0.2">
      <c r="A4" s="595" t="s">
        <v>82</v>
      </c>
      <c r="B4" s="595"/>
      <c r="C4" s="595"/>
      <c r="D4" s="595"/>
      <c r="E4" s="595"/>
      <c r="G4" s="236"/>
      <c r="H4" s="236"/>
      <c r="I4" s="236"/>
      <c r="J4" s="236"/>
    </row>
    <row r="5" spans="1:18" ht="15" customHeight="1" x14ac:dyDescent="0.2">
      <c r="B5" s="235"/>
      <c r="C5" s="417" t="s">
        <v>115</v>
      </c>
      <c r="D5" s="417" t="s">
        <v>188</v>
      </c>
      <c r="E5" s="417" t="s">
        <v>201</v>
      </c>
      <c r="F5" s="239"/>
      <c r="G5" s="240"/>
      <c r="H5" s="241"/>
      <c r="I5" s="241"/>
      <c r="J5" s="241"/>
    </row>
    <row r="6" spans="1:18" ht="15" customHeight="1" x14ac:dyDescent="0.2">
      <c r="A6" s="242" t="s">
        <v>245</v>
      </c>
      <c r="B6" s="243"/>
      <c r="C6" s="244">
        <v>4.1507364216806897E-2</v>
      </c>
      <c r="D6" s="244">
        <v>-1.1076515280660226E-3</v>
      </c>
      <c r="E6" s="244">
        <v>-8.1694440779689348E-4</v>
      </c>
      <c r="F6" s="246"/>
      <c r="G6" s="247"/>
      <c r="H6" s="248"/>
      <c r="I6" s="248"/>
      <c r="J6" s="248"/>
      <c r="K6" s="249"/>
      <c r="L6" s="249"/>
      <c r="M6" s="250"/>
      <c r="N6" s="250"/>
      <c r="O6" s="250"/>
      <c r="P6" s="250"/>
      <c r="Q6" s="249"/>
      <c r="R6" s="249"/>
    </row>
    <row r="7" spans="1:18" ht="15" customHeight="1" x14ac:dyDescent="0.2">
      <c r="A7" s="562" t="s">
        <v>178</v>
      </c>
      <c r="B7" s="243"/>
      <c r="C7" s="563">
        <v>3.372771956060383E-2</v>
      </c>
      <c r="D7" s="563">
        <v>9.8644351823999887E-3</v>
      </c>
      <c r="E7" s="563">
        <v>2.7621030110005051E-2</v>
      </c>
      <c r="F7" s="246"/>
      <c r="G7" s="247"/>
      <c r="H7" s="248"/>
      <c r="I7" s="248"/>
      <c r="J7" s="248"/>
      <c r="K7" s="249"/>
      <c r="L7" s="249"/>
      <c r="M7" s="250"/>
      <c r="N7" s="250"/>
      <c r="O7" s="250"/>
      <c r="P7" s="250"/>
      <c r="Q7" s="250"/>
      <c r="R7" s="251"/>
    </row>
    <row r="8" spans="1:18" ht="15" customHeight="1" x14ac:dyDescent="0.2">
      <c r="A8" s="242" t="s">
        <v>246</v>
      </c>
      <c r="B8" s="243"/>
      <c r="C8" s="244">
        <v>4.3768007940090836E-2</v>
      </c>
      <c r="D8" s="244">
        <v>1.1529403154742601E-2</v>
      </c>
      <c r="E8" s="244">
        <v>2.3510963496242709E-2</v>
      </c>
      <c r="F8" s="246"/>
      <c r="G8" s="247"/>
      <c r="H8" s="248"/>
      <c r="I8" s="248"/>
      <c r="J8" s="248"/>
      <c r="K8" s="249"/>
      <c r="L8" s="249"/>
      <c r="M8" s="250"/>
      <c r="N8" s="250"/>
      <c r="O8" s="250"/>
      <c r="P8" s="250"/>
      <c r="Q8" s="250"/>
      <c r="R8" s="251"/>
    </row>
    <row r="9" spans="1:18" ht="15" customHeight="1" x14ac:dyDescent="0.2">
      <c r="A9" s="562" t="s">
        <v>240</v>
      </c>
      <c r="B9" s="243"/>
      <c r="C9" s="563">
        <v>0.58812420752111705</v>
      </c>
      <c r="D9" s="563">
        <v>0.10838036476909907</v>
      </c>
      <c r="E9" s="563">
        <v>0.22811097257259783</v>
      </c>
      <c r="F9" s="246"/>
      <c r="G9" s="247"/>
      <c r="H9" s="248"/>
      <c r="I9" s="248"/>
      <c r="J9" s="248"/>
      <c r="K9" s="249"/>
      <c r="L9" s="249"/>
      <c r="M9" s="250"/>
      <c r="N9" s="250"/>
      <c r="O9" s="250"/>
      <c r="P9" s="250"/>
      <c r="Q9" s="250"/>
      <c r="R9" s="251"/>
    </row>
    <row r="10" spans="1:18" ht="15" customHeight="1" x14ac:dyDescent="0.2">
      <c r="A10" s="242" t="s">
        <v>241</v>
      </c>
      <c r="B10" s="252"/>
      <c r="C10" s="244">
        <v>2.5743152508164391E-2</v>
      </c>
      <c r="D10" s="244">
        <v>6.0499849525976757E-3</v>
      </c>
      <c r="E10" s="244">
        <v>8.2119995073550722E-3</v>
      </c>
      <c r="F10" s="246"/>
      <c r="G10" s="247"/>
      <c r="H10" s="248"/>
      <c r="I10" s="248"/>
      <c r="J10" s="248"/>
      <c r="K10" s="249"/>
      <c r="L10" s="249"/>
      <c r="M10" s="250"/>
      <c r="N10" s="250"/>
      <c r="O10" s="250"/>
      <c r="P10" s="250"/>
      <c r="Q10" s="250"/>
      <c r="R10" s="251"/>
    </row>
    <row r="11" spans="1:18" ht="15" customHeight="1" x14ac:dyDescent="0.2">
      <c r="A11" s="562" t="s">
        <v>110</v>
      </c>
      <c r="B11" s="252"/>
      <c r="C11" s="563">
        <v>7.885829322751281E-4</v>
      </c>
      <c r="D11" s="563">
        <v>7.8066732925061721E-3</v>
      </c>
      <c r="E11" s="563">
        <v>6.8998793727381713E-3</v>
      </c>
      <c r="F11" s="246"/>
      <c r="G11" s="247"/>
      <c r="H11" s="248"/>
      <c r="I11" s="248"/>
      <c r="J11" s="248"/>
      <c r="K11" s="249"/>
      <c r="L11" s="249"/>
      <c r="M11" s="250"/>
      <c r="N11" s="250"/>
      <c r="O11" s="250"/>
      <c r="P11" s="250"/>
      <c r="Q11" s="250"/>
      <c r="R11" s="251"/>
    </row>
    <row r="12" spans="1:18" ht="15" customHeight="1" x14ac:dyDescent="0.2">
      <c r="A12" s="242" t="s">
        <v>242</v>
      </c>
      <c r="B12" s="252"/>
      <c r="C12" s="244">
        <v>4.3215092098590757E-2</v>
      </c>
      <c r="D12" s="244">
        <v>9.5487384223365002E-3</v>
      </c>
      <c r="E12" s="244">
        <v>2.5968081003149068E-2</v>
      </c>
      <c r="F12" s="246"/>
      <c r="G12" s="247"/>
      <c r="H12" s="248"/>
      <c r="I12" s="248"/>
      <c r="J12" s="248"/>
      <c r="K12" s="249"/>
      <c r="L12" s="249"/>
      <c r="M12" s="250"/>
      <c r="N12" s="250"/>
      <c r="O12" s="250"/>
      <c r="P12" s="250"/>
      <c r="Q12" s="250"/>
      <c r="R12" s="251"/>
    </row>
    <row r="13" spans="1:18" ht="15" customHeight="1" x14ac:dyDescent="0.2">
      <c r="A13" s="562" t="s">
        <v>243</v>
      </c>
      <c r="B13" s="252"/>
      <c r="C13" s="563">
        <v>6.2952520631790909E-2</v>
      </c>
      <c r="D13" s="563">
        <v>4.095571820924615E-2</v>
      </c>
      <c r="E13" s="563">
        <v>4.4036992539235431E-2</v>
      </c>
      <c r="F13" s="246"/>
      <c r="G13" s="247"/>
      <c r="H13" s="248"/>
      <c r="I13" s="248"/>
      <c r="J13" s="248"/>
      <c r="K13" s="249"/>
      <c r="L13" s="249"/>
      <c r="M13" s="250"/>
      <c r="N13" s="250"/>
      <c r="O13" s="250"/>
      <c r="P13" s="250"/>
      <c r="Q13" s="250"/>
      <c r="R13" s="251"/>
    </row>
    <row r="14" spans="1:18" ht="15" customHeight="1" thickBot="1" x14ac:dyDescent="0.25">
      <c r="A14" s="253" t="s">
        <v>244</v>
      </c>
      <c r="B14" s="254"/>
      <c r="C14" s="255">
        <v>7.2818688516871788E-2</v>
      </c>
      <c r="D14" s="255">
        <v>7.998119420888683E-3</v>
      </c>
      <c r="E14" s="255">
        <v>5.0064837637980864E-2</v>
      </c>
      <c r="F14" s="245"/>
      <c r="G14" s="247"/>
      <c r="H14" s="248"/>
      <c r="I14" s="248"/>
      <c r="J14" s="248"/>
      <c r="K14" s="249"/>
      <c r="L14" s="249"/>
      <c r="M14" s="250"/>
      <c r="N14" s="250"/>
      <c r="O14" s="250"/>
      <c r="P14" s="250"/>
      <c r="Q14" s="250"/>
      <c r="R14" s="251"/>
    </row>
    <row r="15" spans="1:18" ht="9.9499999999999993" customHeight="1" x14ac:dyDescent="0.2"/>
    <row r="16" spans="1:18" ht="15" customHeight="1" x14ac:dyDescent="0.2">
      <c r="A16" s="256" t="s">
        <v>175</v>
      </c>
    </row>
    <row r="17" spans="1:9" ht="11.1" customHeight="1" x14ac:dyDescent="0.2">
      <c r="A17" s="256"/>
    </row>
    <row r="18" spans="1:9" ht="11.1" customHeight="1" x14ac:dyDescent="0.2">
      <c r="A18" s="257"/>
    </row>
    <row r="19" spans="1:9" ht="15" customHeight="1" x14ac:dyDescent="0.2">
      <c r="A19" s="631" t="s">
        <v>111</v>
      </c>
      <c r="B19" s="631"/>
      <c r="C19" s="631"/>
      <c r="D19" s="631"/>
      <c r="E19" s="631"/>
      <c r="F19" s="631"/>
      <c r="G19" s="631"/>
      <c r="H19" s="631"/>
      <c r="I19" s="631"/>
    </row>
    <row r="20" spans="1:9" ht="25.5" customHeight="1" x14ac:dyDescent="0.2">
      <c r="C20" s="629" t="s">
        <v>107</v>
      </c>
      <c r="D20" s="629"/>
      <c r="E20" s="629"/>
      <c r="F20" s="353"/>
      <c r="G20" s="629" t="s">
        <v>107</v>
      </c>
      <c r="H20" s="629"/>
      <c r="I20" s="629"/>
    </row>
    <row r="21" spans="1:9" ht="15" customHeight="1" x14ac:dyDescent="0.2">
      <c r="C21" s="258" t="s">
        <v>188</v>
      </c>
      <c r="D21" s="258" t="s">
        <v>200</v>
      </c>
      <c r="E21" s="258" t="s">
        <v>81</v>
      </c>
      <c r="F21" s="354"/>
      <c r="G21" s="258" t="s">
        <v>192</v>
      </c>
      <c r="H21" s="258" t="s">
        <v>193</v>
      </c>
      <c r="I21" s="258" t="s">
        <v>81</v>
      </c>
    </row>
    <row r="22" spans="1:9" ht="15" customHeight="1" x14ac:dyDescent="0.2">
      <c r="A22" s="242" t="s">
        <v>245</v>
      </c>
      <c r="C22" s="260">
        <v>19.124996559139799</v>
      </c>
      <c r="D22" s="260">
        <v>19.371516129032258</v>
      </c>
      <c r="E22" s="585">
        <v>-1.2725878978723792E-2</v>
      </c>
      <c r="F22" s="248"/>
      <c r="G22" s="260">
        <v>19.17242531490016</v>
      </c>
      <c r="H22" s="260">
        <v>19.065258755760372</v>
      </c>
      <c r="I22" s="585">
        <v>5.6210387969377607E-3</v>
      </c>
    </row>
    <row r="23" spans="1:9" ht="15" customHeight="1" x14ac:dyDescent="0.2">
      <c r="A23" s="562" t="s">
        <v>178</v>
      </c>
      <c r="B23" s="262"/>
      <c r="C23" s="564">
        <v>3239.8086851851863</v>
      </c>
      <c r="D23" s="564">
        <v>2840.309394736842</v>
      </c>
      <c r="E23" s="586">
        <v>0.14065344120208367</v>
      </c>
      <c r="F23" s="248"/>
      <c r="G23" s="564">
        <v>3187.0849127680317</v>
      </c>
      <c r="H23" s="564">
        <v>2850.3368622807016</v>
      </c>
      <c r="I23" s="586">
        <v>0.11814324648556829</v>
      </c>
    </row>
    <row r="24" spans="1:9" ht="15" customHeight="1" x14ac:dyDescent="0.2">
      <c r="A24" s="242" t="s">
        <v>246</v>
      </c>
      <c r="C24" s="260">
        <v>3.9188251082251084</v>
      </c>
      <c r="D24" s="260">
        <v>3.6071040404040402</v>
      </c>
      <c r="E24" s="585">
        <v>8.6418651729865736E-2</v>
      </c>
      <c r="F24" s="248"/>
      <c r="G24" s="260">
        <v>3.8447110588972429</v>
      </c>
      <c r="H24" s="260">
        <v>3.425436868686869</v>
      </c>
      <c r="I24" s="585">
        <v>0.12240020945740016</v>
      </c>
    </row>
    <row r="25" spans="1:9" ht="15" customHeight="1" x14ac:dyDescent="0.2">
      <c r="A25" s="562" t="s">
        <v>240</v>
      </c>
      <c r="C25" s="564">
        <v>43.956955821371615</v>
      </c>
      <c r="D25" s="564">
        <v>23.526068922305758</v>
      </c>
      <c r="E25" s="586">
        <v>0.8684360726196263</v>
      </c>
      <c r="F25" s="248"/>
      <c r="G25" s="564">
        <v>41.52991933811802</v>
      </c>
      <c r="H25" s="564">
        <v>21.615243720412138</v>
      </c>
      <c r="I25" s="586">
        <v>0.92132551801392171</v>
      </c>
    </row>
    <row r="26" spans="1:9" ht="15" customHeight="1" x14ac:dyDescent="0.2">
      <c r="A26" s="242" t="s">
        <v>241</v>
      </c>
      <c r="C26" s="260">
        <v>595.98065232974909</v>
      </c>
      <c r="D26" s="260">
        <v>569.02821146953409</v>
      </c>
      <c r="E26" s="585">
        <v>4.7365737439641897E-2</v>
      </c>
      <c r="F26" s="248"/>
      <c r="G26" s="260">
        <v>602.9687151817717</v>
      </c>
      <c r="H26" s="260">
        <v>570.48935919098824</v>
      </c>
      <c r="I26" s="585">
        <v>5.6932448375272893E-2</v>
      </c>
    </row>
    <row r="27" spans="1:9" ht="15" customHeight="1" x14ac:dyDescent="0.2">
      <c r="A27" s="562" t="s">
        <v>110</v>
      </c>
      <c r="C27" s="564">
        <v>1</v>
      </c>
      <c r="D27" s="564">
        <v>1</v>
      </c>
      <c r="E27" s="586">
        <v>0</v>
      </c>
      <c r="F27" s="248"/>
      <c r="G27" s="564">
        <v>1</v>
      </c>
      <c r="H27" s="564">
        <v>1</v>
      </c>
      <c r="I27" s="586">
        <v>0</v>
      </c>
    </row>
    <row r="28" spans="1:9" ht="15" customHeight="1" x14ac:dyDescent="0.2">
      <c r="A28" s="242" t="s">
        <v>242</v>
      </c>
      <c r="C28" s="260">
        <v>7.6723094408602135</v>
      </c>
      <c r="D28" s="260">
        <v>7.4427246164874559</v>
      </c>
      <c r="E28" s="585">
        <v>3.0846878825016688E-2</v>
      </c>
      <c r="F28" s="248"/>
      <c r="G28" s="260">
        <v>7.6957307668970811</v>
      </c>
      <c r="H28" s="260">
        <v>7.4040278535586275</v>
      </c>
      <c r="I28" s="585">
        <v>3.9397868174989581E-2</v>
      </c>
    </row>
    <row r="29" spans="1:9" ht="15" customHeight="1" x14ac:dyDescent="0.2">
      <c r="A29" s="562" t="s">
        <v>243</v>
      </c>
      <c r="C29" s="564">
        <v>32.923795448028685</v>
      </c>
      <c r="D29" s="564">
        <v>31.355995304659501</v>
      </c>
      <c r="E29" s="586">
        <v>5.0000012059454813E-2</v>
      </c>
      <c r="F29" s="248"/>
      <c r="G29" s="564">
        <v>32.725843230926785</v>
      </c>
      <c r="H29" s="564">
        <v>31.167472153097801</v>
      </c>
      <c r="I29" s="586">
        <v>4.9999918831213019E-2</v>
      </c>
    </row>
    <row r="30" spans="1:9" ht="15" customHeight="1" thickBot="1" x14ac:dyDescent="0.25">
      <c r="A30" s="253" t="s">
        <v>244</v>
      </c>
      <c r="B30" s="263"/>
      <c r="C30" s="264">
        <v>34.849781765018591</v>
      </c>
      <c r="D30" s="264">
        <v>30.074761111111112</v>
      </c>
      <c r="E30" s="587">
        <v>0.15877169019784332</v>
      </c>
      <c r="F30" s="248"/>
      <c r="G30" s="264">
        <v>33.84235555555555</v>
      </c>
      <c r="H30" s="264">
        <v>29.266544276094276</v>
      </c>
      <c r="I30" s="587">
        <v>0.15634955860500832</v>
      </c>
    </row>
    <row r="31" spans="1:9" ht="11.1" customHeight="1" x14ac:dyDescent="0.2">
      <c r="A31" s="265"/>
      <c r="B31" s="262"/>
    </row>
    <row r="32" spans="1:9" ht="11.1" customHeight="1" x14ac:dyDescent="0.2">
      <c r="A32" s="265"/>
      <c r="B32" s="262"/>
    </row>
    <row r="33" spans="1:15" ht="15" customHeight="1" x14ac:dyDescent="0.2">
      <c r="A33" s="630" t="s">
        <v>20</v>
      </c>
      <c r="B33" s="630"/>
      <c r="C33" s="630"/>
      <c r="D33" s="630"/>
      <c r="E33" s="630"/>
      <c r="F33" s="630"/>
      <c r="G33" s="630"/>
      <c r="H33" s="630"/>
      <c r="I33" s="630"/>
    </row>
    <row r="34" spans="1:15" ht="24.75" customHeight="1" x14ac:dyDescent="0.2">
      <c r="C34" s="629" t="s">
        <v>204</v>
      </c>
      <c r="D34" s="629"/>
      <c r="E34" s="629"/>
      <c r="F34" s="158"/>
      <c r="G34" s="629" t="s">
        <v>108</v>
      </c>
      <c r="H34" s="629"/>
      <c r="I34" s="629"/>
    </row>
    <row r="35" spans="1:15" ht="15" customHeight="1" x14ac:dyDescent="0.2">
      <c r="C35" s="326" t="s">
        <v>202</v>
      </c>
      <c r="D35" s="326" t="s">
        <v>203</v>
      </c>
      <c r="E35" s="258" t="s">
        <v>81</v>
      </c>
      <c r="F35" s="259"/>
      <c r="G35" s="326" t="s">
        <v>116</v>
      </c>
      <c r="H35" s="326" t="s">
        <v>117</v>
      </c>
      <c r="I35" s="258" t="s">
        <v>81</v>
      </c>
    </row>
    <row r="36" spans="1:15" ht="15" customHeight="1" x14ac:dyDescent="0.2">
      <c r="A36" s="242" t="str">
        <f t="shared" ref="A36:A43" si="0">+A22</f>
        <v>Mexico</v>
      </c>
      <c r="C36" s="260">
        <v>19.168500000000002</v>
      </c>
      <c r="D36" s="260">
        <v>19.863299999999999</v>
      </c>
      <c r="E36" s="585">
        <v>-3.4979082025645147E-2</v>
      </c>
      <c r="F36" s="248"/>
      <c r="G36" s="260">
        <v>19.379300000000001</v>
      </c>
      <c r="H36" s="260">
        <v>18.3445</v>
      </c>
      <c r="I36" s="585">
        <v>5.6409277985227213E-2</v>
      </c>
      <c r="K36" s="225"/>
      <c r="O36" s="266"/>
    </row>
    <row r="37" spans="1:15" ht="15" customHeight="1" x14ac:dyDescent="0.2">
      <c r="A37" s="562" t="str">
        <f t="shared" si="0"/>
        <v>Colombia</v>
      </c>
      <c r="B37" s="262"/>
      <c r="C37" s="564">
        <v>3205.67</v>
      </c>
      <c r="D37" s="564">
        <v>2930.8</v>
      </c>
      <c r="E37" s="586">
        <v>9.3786679404940676E-2</v>
      </c>
      <c r="F37" s="248"/>
      <c r="G37" s="564">
        <v>3174.79</v>
      </c>
      <c r="H37" s="564">
        <v>2780.47</v>
      </c>
      <c r="I37" s="586">
        <v>0.14181775023647081</v>
      </c>
    </row>
    <row r="38" spans="1:15" ht="15" customHeight="1" x14ac:dyDescent="0.2">
      <c r="A38" s="242" t="str">
        <f t="shared" si="0"/>
        <v>Brazil</v>
      </c>
      <c r="C38" s="260">
        <v>3.8321999999999998</v>
      </c>
      <c r="D38" s="260">
        <v>3.8557999999999999</v>
      </c>
      <c r="E38" s="585">
        <v>-6.1206494112765464E-3</v>
      </c>
      <c r="F38" s="248"/>
      <c r="G38" s="260">
        <v>3.8967000000000001</v>
      </c>
      <c r="H38" s="260">
        <v>3.3237999999999999</v>
      </c>
      <c r="I38" s="585">
        <v>0.17236295806005186</v>
      </c>
    </row>
    <row r="39" spans="1:15" ht="15" customHeight="1" x14ac:dyDescent="0.2">
      <c r="A39" s="562" t="str">
        <f t="shared" si="0"/>
        <v>Argentina</v>
      </c>
      <c r="C39" s="564">
        <v>42.463000000000001</v>
      </c>
      <c r="D39" s="564">
        <v>28.85</v>
      </c>
      <c r="E39" s="586">
        <v>0.47185441941074524</v>
      </c>
      <c r="F39" s="248"/>
      <c r="G39" s="564">
        <v>43.35</v>
      </c>
      <c r="H39" s="564">
        <v>20.149000000000001</v>
      </c>
      <c r="I39" s="586">
        <v>1.1514715370489852</v>
      </c>
      <c r="J39" s="267"/>
    </row>
    <row r="40" spans="1:15" ht="15" customHeight="1" x14ac:dyDescent="0.2">
      <c r="A40" s="242" t="str">
        <f t="shared" si="0"/>
        <v>Costa Rica</v>
      </c>
      <c r="C40" s="260">
        <v>583.64</v>
      </c>
      <c r="D40" s="260">
        <v>570.08000000000004</v>
      </c>
      <c r="E40" s="585">
        <v>2.3786135279258991E-2</v>
      </c>
      <c r="F40" s="248"/>
      <c r="G40" s="260">
        <v>602.36</v>
      </c>
      <c r="H40" s="260">
        <v>569.30999999999995</v>
      </c>
      <c r="I40" s="585">
        <v>5.8052730498322713E-2</v>
      </c>
    </row>
    <row r="41" spans="1:15" ht="15" customHeight="1" x14ac:dyDescent="0.2">
      <c r="A41" s="562" t="str">
        <f t="shared" si="0"/>
        <v>Panama</v>
      </c>
      <c r="C41" s="564">
        <v>1</v>
      </c>
      <c r="D41" s="564">
        <v>1</v>
      </c>
      <c r="E41" s="586">
        <v>0</v>
      </c>
      <c r="F41" s="248"/>
      <c r="G41" s="564">
        <v>1</v>
      </c>
      <c r="H41" s="564">
        <v>1</v>
      </c>
      <c r="I41" s="586">
        <v>0</v>
      </c>
    </row>
    <row r="42" spans="1:15" ht="15" customHeight="1" x14ac:dyDescent="0.2">
      <c r="A42" s="242" t="str">
        <f t="shared" si="0"/>
        <v>Guatemala</v>
      </c>
      <c r="C42" s="260">
        <v>7.7082300000000004</v>
      </c>
      <c r="D42" s="260">
        <v>7.4932600000000003</v>
      </c>
      <c r="E42" s="585">
        <v>2.8688448018619361E-2</v>
      </c>
      <c r="F42" s="248"/>
      <c r="G42" s="260">
        <v>7.6810400000000003</v>
      </c>
      <c r="H42" s="260">
        <v>7.3991899999999999</v>
      </c>
      <c r="I42" s="585">
        <v>3.8092007368374148E-2</v>
      </c>
    </row>
    <row r="43" spans="1:15" ht="15" customHeight="1" x14ac:dyDescent="0.2">
      <c r="A43" s="562" t="str">
        <f t="shared" si="0"/>
        <v>Nicaragua</v>
      </c>
      <c r="C43" s="564">
        <v>33.122199999999999</v>
      </c>
      <c r="D43" s="564">
        <v>31.545000000000002</v>
      </c>
      <c r="E43" s="586">
        <v>4.9998414962751481E-2</v>
      </c>
      <c r="F43" s="248"/>
      <c r="G43" s="564">
        <v>32.721800000000002</v>
      </c>
      <c r="H43" s="564">
        <v>31.163599999999999</v>
      </c>
      <c r="I43" s="586">
        <v>5.0000641774377907E-2</v>
      </c>
      <c r="K43" s="268"/>
      <c r="L43" s="268"/>
      <c r="M43" s="268"/>
      <c r="N43" s="268"/>
      <c r="O43" s="268"/>
    </row>
    <row r="44" spans="1:15" ht="15" customHeight="1" thickBot="1" x14ac:dyDescent="0.25">
      <c r="A44" s="253" t="str">
        <f t="shared" ref="A44" si="1">+A30</f>
        <v>Uruguay</v>
      </c>
      <c r="B44" s="263"/>
      <c r="C44" s="264">
        <v>35.182000000000002</v>
      </c>
      <c r="D44" s="264">
        <v>31.466000000000001</v>
      </c>
      <c r="E44" s="587">
        <v>0.11809572236699939</v>
      </c>
      <c r="F44" s="255"/>
      <c r="G44" s="264">
        <v>32.39</v>
      </c>
      <c r="H44" s="264">
        <v>28.763999999999999</v>
      </c>
      <c r="I44" s="587">
        <f>+G44/H44-1</f>
        <v>0.12606035321930187</v>
      </c>
      <c r="K44" s="268"/>
      <c r="L44" s="268"/>
      <c r="M44" s="268"/>
      <c r="N44" s="268"/>
      <c r="O44" s="268"/>
    </row>
    <row r="45" spans="1:15" ht="9.9499999999999993" customHeight="1" x14ac:dyDescent="0.2">
      <c r="A45" s="242"/>
      <c r="B45" s="262"/>
      <c r="C45" s="260"/>
      <c r="D45" s="260"/>
      <c r="E45" s="244"/>
      <c r="F45" s="244"/>
      <c r="G45" s="260"/>
      <c r="H45" s="260"/>
      <c r="I45" s="244"/>
      <c r="K45" s="268"/>
      <c r="L45" s="268"/>
      <c r="M45" s="268"/>
      <c r="N45" s="268"/>
      <c r="O45" s="268"/>
    </row>
    <row r="46" spans="1:15" ht="15" customHeight="1" x14ac:dyDescent="0.2">
      <c r="A46" s="628" t="s">
        <v>136</v>
      </c>
      <c r="B46" s="628"/>
      <c r="C46" s="628"/>
      <c r="D46" s="628"/>
      <c r="E46" s="628"/>
      <c r="F46" s="628"/>
      <c r="G46" s="628"/>
      <c r="H46" s="628"/>
      <c r="I46" s="628"/>
      <c r="K46" s="268"/>
      <c r="L46" s="268"/>
      <c r="M46" s="268"/>
      <c r="N46" s="268"/>
      <c r="O46" s="268"/>
    </row>
    <row r="47" spans="1:15" ht="11.1" customHeight="1" x14ac:dyDescent="0.2">
      <c r="K47" s="261"/>
      <c r="L47" s="261"/>
      <c r="M47" s="261"/>
      <c r="N47" s="261"/>
      <c r="O47" s="268"/>
    </row>
    <row r="48" spans="1:15" ht="11.1" customHeight="1" x14ac:dyDescent="0.2">
      <c r="A48" s="265"/>
      <c r="B48" s="262"/>
      <c r="K48" s="261"/>
      <c r="L48" s="261"/>
      <c r="M48" s="261"/>
      <c r="N48" s="261"/>
      <c r="O48" s="261"/>
    </row>
    <row r="49" spans="1:15" ht="11.1" customHeight="1" x14ac:dyDescent="0.2">
      <c r="A49" s="265"/>
      <c r="B49" s="262"/>
      <c r="K49" s="268"/>
      <c r="L49" s="268"/>
      <c r="M49" s="268"/>
      <c r="N49" s="268"/>
      <c r="O49" s="261"/>
    </row>
    <row r="50" spans="1:15" ht="11.1" customHeight="1" x14ac:dyDescent="0.2">
      <c r="A50" s="265"/>
      <c r="B50" s="262"/>
      <c r="O50" s="268"/>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election activeCell="W18" sqref="W18"/>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6384" width="9.85546875" style="270"/>
  </cols>
  <sheetData>
    <row r="1" spans="1:16" ht="15" customHeight="1" x14ac:dyDescent="0.2">
      <c r="A1" s="610" t="s">
        <v>98</v>
      </c>
      <c r="B1" s="610"/>
      <c r="C1" s="610"/>
      <c r="D1" s="610"/>
      <c r="E1" s="610"/>
      <c r="F1" s="610"/>
      <c r="G1" s="610"/>
      <c r="H1" s="610"/>
      <c r="I1" s="610"/>
      <c r="J1" s="610"/>
      <c r="K1" s="610"/>
      <c r="L1" s="610"/>
      <c r="M1" s="610"/>
      <c r="N1" s="610"/>
      <c r="O1" s="610"/>
      <c r="P1" s="269"/>
    </row>
    <row r="2" spans="1:16" ht="15" customHeight="1" x14ac:dyDescent="0.2">
      <c r="A2" s="610" t="s">
        <v>173</v>
      </c>
      <c r="B2" s="610"/>
      <c r="C2" s="610"/>
      <c r="D2" s="610"/>
      <c r="E2" s="610"/>
      <c r="F2" s="610"/>
      <c r="G2" s="610"/>
      <c r="H2" s="610"/>
      <c r="I2" s="610"/>
      <c r="J2" s="610"/>
      <c r="K2" s="610"/>
      <c r="L2" s="610"/>
      <c r="M2" s="610"/>
      <c r="N2" s="610"/>
      <c r="O2" s="610"/>
      <c r="P2" s="271"/>
    </row>
    <row r="3" spans="1:16" ht="10.5" customHeight="1" x14ac:dyDescent="0.2">
      <c r="A3" s="272"/>
      <c r="B3" s="273"/>
      <c r="C3" s="274"/>
      <c r="D3" s="274"/>
      <c r="E3" s="274"/>
      <c r="F3" s="274"/>
      <c r="G3" s="274"/>
      <c r="H3" s="274"/>
      <c r="I3" s="274"/>
      <c r="J3" s="274"/>
      <c r="K3" s="274"/>
      <c r="L3" s="275"/>
      <c r="M3" s="275"/>
      <c r="N3" s="275"/>
      <c r="O3" s="275"/>
    </row>
    <row r="4" spans="1:16" ht="23.25" customHeight="1" thickBot="1" x14ac:dyDescent="0.25">
      <c r="A4" s="638" t="s">
        <v>138</v>
      </c>
      <c r="B4" s="638"/>
      <c r="C4" s="638"/>
      <c r="D4" s="638"/>
      <c r="E4" s="638"/>
      <c r="F4" s="638"/>
      <c r="G4" s="638"/>
      <c r="H4" s="638"/>
      <c r="I4" s="638"/>
      <c r="J4" s="638"/>
      <c r="K4" s="638"/>
      <c r="L4" s="638"/>
      <c r="M4" s="638"/>
      <c r="N4" s="638"/>
      <c r="O4" s="638"/>
    </row>
    <row r="5" spans="1:16" ht="18" customHeight="1" x14ac:dyDescent="0.2">
      <c r="A5" s="422"/>
      <c r="B5" s="423"/>
      <c r="C5" s="633" t="s">
        <v>190</v>
      </c>
      <c r="D5" s="633"/>
      <c r="E5" s="633"/>
      <c r="F5" s="633"/>
      <c r="G5" s="633"/>
      <c r="H5" s="423"/>
      <c r="I5" s="633" t="s">
        <v>205</v>
      </c>
      <c r="J5" s="633"/>
      <c r="K5" s="633"/>
      <c r="L5" s="633"/>
      <c r="M5" s="633"/>
      <c r="N5" s="424"/>
      <c r="O5" s="425" t="s">
        <v>73</v>
      </c>
    </row>
    <row r="6" spans="1:16" ht="18" customHeight="1" x14ac:dyDescent="0.2">
      <c r="A6" s="426"/>
      <c r="B6" s="386"/>
      <c r="C6" s="427" t="s">
        <v>65</v>
      </c>
      <c r="D6" s="427" t="s">
        <v>166</v>
      </c>
      <c r="E6" s="427" t="s">
        <v>167</v>
      </c>
      <c r="F6" s="427" t="s">
        <v>66</v>
      </c>
      <c r="G6" s="427" t="s">
        <v>67</v>
      </c>
      <c r="H6" s="423"/>
      <c r="I6" s="427" t="s">
        <v>65</v>
      </c>
      <c r="J6" s="427" t="s">
        <v>166</v>
      </c>
      <c r="K6" s="427" t="s">
        <v>167</v>
      </c>
      <c r="L6" s="427" t="s">
        <v>66</v>
      </c>
      <c r="M6" s="427" t="s">
        <v>67</v>
      </c>
      <c r="N6" s="428"/>
      <c r="O6" s="429" t="s">
        <v>81</v>
      </c>
      <c r="P6" s="279"/>
    </row>
    <row r="7" spans="1:16" ht="18" customHeight="1" x14ac:dyDescent="0.2">
      <c r="A7" s="430" t="s">
        <v>245</v>
      </c>
      <c r="B7" s="386"/>
      <c r="C7" s="431">
        <v>357.12830624301614</v>
      </c>
      <c r="D7" s="431">
        <v>28.269434006396988</v>
      </c>
      <c r="E7" s="431">
        <v>77.61033643420997</v>
      </c>
      <c r="F7" s="431">
        <v>31.465048655690019</v>
      </c>
      <c r="G7" s="432">
        <f t="shared" ref="G7:G15" si="0">+SUM(C7:F7)</f>
        <v>494.47312533931307</v>
      </c>
      <c r="H7" s="423"/>
      <c r="I7" s="431">
        <v>360.89831522841405</v>
      </c>
      <c r="J7" s="431">
        <v>29.00104734079402</v>
      </c>
      <c r="K7" s="431">
        <v>76.354012358464999</v>
      </c>
      <c r="L7" s="431">
        <v>32.446498334311975</v>
      </c>
      <c r="M7" s="432">
        <f t="shared" ref="M7:M12" si="1">+SUM(I7:L7)</f>
        <v>498.69987326198503</v>
      </c>
      <c r="N7" s="428"/>
      <c r="O7" s="433">
        <f t="shared" ref="O7:O12" si="2">+G7/M7-1</f>
        <v>-8.4755343830847929E-3</v>
      </c>
      <c r="P7" s="279"/>
    </row>
    <row r="8" spans="1:16" ht="18" customHeight="1" x14ac:dyDescent="0.2">
      <c r="A8" s="430" t="s">
        <v>249</v>
      </c>
      <c r="B8" s="386"/>
      <c r="C8" s="431">
        <v>51.564466051449998</v>
      </c>
      <c r="D8" s="431">
        <v>3.1597389229759987</v>
      </c>
      <c r="E8" s="431">
        <v>0.13983205429999998</v>
      </c>
      <c r="F8" s="431">
        <v>5.3587789751449968</v>
      </c>
      <c r="G8" s="432">
        <f t="shared" si="0"/>
        <v>60.222816003870989</v>
      </c>
      <c r="H8" s="423"/>
      <c r="I8" s="431">
        <v>45.482111588686998</v>
      </c>
      <c r="J8" s="431">
        <v>2.6294171462109999</v>
      </c>
      <c r="K8" s="431">
        <v>0.14794088029999999</v>
      </c>
      <c r="L8" s="431">
        <v>5.2457421469329999</v>
      </c>
      <c r="M8" s="432">
        <f t="shared" si="1"/>
        <v>53.50521176213099</v>
      </c>
      <c r="N8" s="428"/>
      <c r="O8" s="433">
        <f t="shared" si="2"/>
        <v>0.12555046546875781</v>
      </c>
      <c r="P8" s="279"/>
    </row>
    <row r="9" spans="1:16" ht="18" customHeight="1" x14ac:dyDescent="0.2">
      <c r="A9" s="555" t="s">
        <v>250</v>
      </c>
      <c r="B9" s="386"/>
      <c r="C9" s="556">
        <v>408.69277229446612</v>
      </c>
      <c r="D9" s="556">
        <v>31.429172929372989</v>
      </c>
      <c r="E9" s="556">
        <v>77.750168488509971</v>
      </c>
      <c r="F9" s="556">
        <v>36.823827630835012</v>
      </c>
      <c r="G9" s="557">
        <f t="shared" si="0"/>
        <v>554.69594134318413</v>
      </c>
      <c r="H9" s="423"/>
      <c r="I9" s="556">
        <v>406.38042681710107</v>
      </c>
      <c r="J9" s="556">
        <v>31.630464487005021</v>
      </c>
      <c r="K9" s="556">
        <v>76.501953238764997</v>
      </c>
      <c r="L9" s="556">
        <v>37.692240481244973</v>
      </c>
      <c r="M9" s="557">
        <f t="shared" si="1"/>
        <v>552.2050850241161</v>
      </c>
      <c r="N9" s="428"/>
      <c r="O9" s="558">
        <f t="shared" si="2"/>
        <v>4.5107449869992156E-3</v>
      </c>
      <c r="P9" s="279"/>
    </row>
    <row r="10" spans="1:16" ht="18" customHeight="1" x14ac:dyDescent="0.2">
      <c r="A10" s="430" t="s">
        <v>178</v>
      </c>
      <c r="B10" s="434"/>
      <c r="C10" s="431">
        <v>48.555634673428791</v>
      </c>
      <c r="D10" s="431">
        <v>5.8142129042321038</v>
      </c>
      <c r="E10" s="431">
        <v>4.5955030074643632</v>
      </c>
      <c r="F10" s="431">
        <v>3.1879694367605058</v>
      </c>
      <c r="G10" s="432">
        <f t="shared" si="0"/>
        <v>62.153320021885762</v>
      </c>
      <c r="H10" s="423"/>
      <c r="I10" s="431">
        <v>47.312180324010093</v>
      </c>
      <c r="J10" s="431">
        <v>5.9125401797899988</v>
      </c>
      <c r="K10" s="431">
        <v>4.7105249833900098</v>
      </c>
      <c r="L10" s="431">
        <v>3.8659899427299691</v>
      </c>
      <c r="M10" s="432">
        <f t="shared" si="1"/>
        <v>61.801235429920069</v>
      </c>
      <c r="N10" s="428"/>
      <c r="O10" s="433">
        <f t="shared" si="2"/>
        <v>5.6970477938897979E-3</v>
      </c>
      <c r="P10" s="279"/>
    </row>
    <row r="11" spans="1:16" ht="18" customHeight="1" x14ac:dyDescent="0.2">
      <c r="A11" s="430" t="s">
        <v>246</v>
      </c>
      <c r="B11" s="434"/>
      <c r="C11" s="431">
        <v>157.948521798</v>
      </c>
      <c r="D11" s="431">
        <v>10.42766450699998</v>
      </c>
      <c r="E11" s="431">
        <v>1.5770805799999967</v>
      </c>
      <c r="F11" s="431">
        <v>13.126395399999984</v>
      </c>
      <c r="G11" s="432">
        <f t="shared" si="0"/>
        <v>183.07966228499996</v>
      </c>
      <c r="H11" s="423"/>
      <c r="I11" s="431">
        <v>149.98325893199996</v>
      </c>
      <c r="J11" s="431">
        <v>9.6681570519999855</v>
      </c>
      <c r="K11" s="431">
        <v>1.550012904999998</v>
      </c>
      <c r="L11" s="431">
        <v>9.6437559309999994</v>
      </c>
      <c r="M11" s="432">
        <f t="shared" si="1"/>
        <v>170.84518481999993</v>
      </c>
      <c r="N11" s="428"/>
      <c r="O11" s="433">
        <f t="shared" si="2"/>
        <v>7.1611485438644928E-2</v>
      </c>
      <c r="P11" s="279"/>
    </row>
    <row r="12" spans="1:16" ht="18" customHeight="1" x14ac:dyDescent="0.2">
      <c r="A12" s="430" t="s">
        <v>240</v>
      </c>
      <c r="B12" s="434"/>
      <c r="C12" s="431">
        <v>25.519490120377718</v>
      </c>
      <c r="D12" s="431">
        <v>3.1277959338290526</v>
      </c>
      <c r="E12" s="431">
        <v>0.89927606065000198</v>
      </c>
      <c r="F12" s="431">
        <v>2.0250021860928871</v>
      </c>
      <c r="G12" s="432">
        <f t="shared" si="0"/>
        <v>31.57156430094966</v>
      </c>
      <c r="H12" s="423"/>
      <c r="I12" s="431">
        <v>30.954660450394918</v>
      </c>
      <c r="J12" s="431">
        <v>3.6385267816164832</v>
      </c>
      <c r="K12" s="431">
        <v>1.0305648811800021</v>
      </c>
      <c r="L12" s="431">
        <v>2.4851306919511797</v>
      </c>
      <c r="M12" s="432">
        <f t="shared" si="1"/>
        <v>38.108882805142585</v>
      </c>
      <c r="N12" s="428"/>
      <c r="O12" s="433">
        <f t="shared" si="2"/>
        <v>-0.1715431684948463</v>
      </c>
      <c r="P12" s="279"/>
    </row>
    <row r="13" spans="1:16" ht="18" customHeight="1" x14ac:dyDescent="0.2">
      <c r="A13" s="430" t="s">
        <v>244</v>
      </c>
      <c r="B13" s="434"/>
      <c r="C13" s="431">
        <v>8.6172394586096157</v>
      </c>
      <c r="D13" s="431">
        <v>0.67539982489682382</v>
      </c>
      <c r="E13" s="431" t="s">
        <v>135</v>
      </c>
      <c r="F13" s="431">
        <v>7.8996151915827012E-2</v>
      </c>
      <c r="G13" s="432">
        <f t="shared" si="0"/>
        <v>9.3716354354222666</v>
      </c>
      <c r="H13" s="423"/>
      <c r="I13" s="431" t="s">
        <v>135</v>
      </c>
      <c r="J13" s="431" t="s">
        <v>135</v>
      </c>
      <c r="K13" s="431" t="s">
        <v>135</v>
      </c>
      <c r="L13" s="431" t="s">
        <v>135</v>
      </c>
      <c r="M13" s="432" t="s">
        <v>135</v>
      </c>
      <c r="N13" s="428"/>
      <c r="O13" s="433" t="s">
        <v>75</v>
      </c>
      <c r="P13" s="279"/>
    </row>
    <row r="14" spans="1:16" ht="18" customHeight="1" x14ac:dyDescent="0.2">
      <c r="A14" s="555" t="s">
        <v>11</v>
      </c>
      <c r="B14" s="386"/>
      <c r="C14" s="556">
        <v>240.64088605041613</v>
      </c>
      <c r="D14" s="556">
        <v>20.045073169957959</v>
      </c>
      <c r="E14" s="556">
        <v>7.0718596481143621</v>
      </c>
      <c r="F14" s="556">
        <v>18.418363174769205</v>
      </c>
      <c r="G14" s="557">
        <f t="shared" si="0"/>
        <v>286.17618204325765</v>
      </c>
      <c r="H14" s="423"/>
      <c r="I14" s="556">
        <v>228.25009970640497</v>
      </c>
      <c r="J14" s="556">
        <v>19.219224013406468</v>
      </c>
      <c r="K14" s="556">
        <v>7.2911027695700099</v>
      </c>
      <c r="L14" s="556">
        <v>15.99487656568115</v>
      </c>
      <c r="M14" s="557">
        <f>+SUM(I14:L14)</f>
        <v>270.7553030550626</v>
      </c>
      <c r="N14" s="428"/>
      <c r="O14" s="558">
        <f>+G14/M14-1</f>
        <v>5.695503952902814E-2</v>
      </c>
      <c r="P14" s="279"/>
    </row>
    <row r="15" spans="1:16" ht="18" customHeight="1" thickBot="1" x14ac:dyDescent="0.25">
      <c r="A15" s="435" t="s">
        <v>68</v>
      </c>
      <c r="B15" s="435"/>
      <c r="C15" s="436">
        <f>+C9+C14</f>
        <v>649.33365834488222</v>
      </c>
      <c r="D15" s="436">
        <f>+D9+D14</f>
        <v>51.474246099330948</v>
      </c>
      <c r="E15" s="436">
        <f>+E9+E14</f>
        <v>84.82202813662434</v>
      </c>
      <c r="F15" s="436">
        <f>+F9+F14</f>
        <v>55.242190805604217</v>
      </c>
      <c r="G15" s="436">
        <f t="shared" si="0"/>
        <v>840.87212338644167</v>
      </c>
      <c r="H15" s="423"/>
      <c r="I15" s="436">
        <f>+I9+I14</f>
        <v>634.63052652350598</v>
      </c>
      <c r="J15" s="436">
        <f>+J9+J14</f>
        <v>50.849688500411489</v>
      </c>
      <c r="K15" s="436">
        <f>+K9+K14</f>
        <v>83.793056008335014</v>
      </c>
      <c r="L15" s="436">
        <f>+L9+L14</f>
        <v>53.687117046926119</v>
      </c>
      <c r="M15" s="436">
        <f>+SUM(I15:L15)</f>
        <v>822.96038807917864</v>
      </c>
      <c r="N15" s="428"/>
      <c r="O15" s="437">
        <f>+G15/M15-1</f>
        <v>2.1765002990082882E-2</v>
      </c>
      <c r="P15" s="279"/>
    </row>
    <row r="16" spans="1:16" ht="9.9499999999999993" customHeight="1" x14ac:dyDescent="0.2">
      <c r="A16" s="281"/>
      <c r="B16" s="281"/>
      <c r="C16" s="282"/>
      <c r="D16" s="282"/>
      <c r="E16" s="282"/>
      <c r="F16" s="282"/>
      <c r="G16" s="282"/>
      <c r="H16" s="282"/>
      <c r="I16" s="282"/>
      <c r="J16" s="282"/>
      <c r="K16" s="282"/>
      <c r="L16" s="282"/>
      <c r="M16" s="282"/>
      <c r="N16" s="282"/>
      <c r="O16" s="282"/>
      <c r="P16" s="279"/>
    </row>
    <row r="17" spans="1:16" ht="15" customHeight="1" x14ac:dyDescent="0.2">
      <c r="A17" s="445" t="s">
        <v>169</v>
      </c>
      <c r="B17" s="281"/>
      <c r="C17" s="282"/>
      <c r="D17" s="282"/>
      <c r="E17" s="282"/>
      <c r="F17" s="282"/>
      <c r="G17" s="282"/>
      <c r="H17" s="282"/>
      <c r="I17" s="282"/>
      <c r="J17" s="282"/>
      <c r="K17" s="282"/>
      <c r="L17" s="282"/>
      <c r="M17" s="282"/>
      <c r="N17" s="282"/>
      <c r="O17" s="282"/>
      <c r="P17" s="279"/>
    </row>
    <row r="18" spans="1:16" ht="15" customHeight="1" x14ac:dyDescent="0.2">
      <c r="A18" s="445" t="s">
        <v>170</v>
      </c>
      <c r="B18" s="281"/>
      <c r="C18" s="282"/>
      <c r="D18" s="282"/>
      <c r="E18" s="282"/>
      <c r="F18" s="282"/>
      <c r="G18" s="282"/>
      <c r="H18" s="282"/>
      <c r="I18" s="282"/>
      <c r="J18" s="282"/>
      <c r="K18" s="282"/>
      <c r="L18" s="282"/>
      <c r="M18" s="282"/>
      <c r="N18" s="282"/>
      <c r="O18" s="282"/>
      <c r="P18" s="279"/>
    </row>
    <row r="19" spans="1:16" ht="17.25" customHeight="1" x14ac:dyDescent="0.2"/>
    <row r="20" spans="1:16" ht="23.25" customHeight="1" thickBot="1" x14ac:dyDescent="0.25">
      <c r="A20" s="421" t="s">
        <v>139</v>
      </c>
      <c r="B20" s="285"/>
      <c r="C20" s="285"/>
      <c r="D20" s="285"/>
      <c r="E20" s="285"/>
      <c r="F20" s="285"/>
      <c r="G20" s="285"/>
      <c r="H20" s="285"/>
      <c r="I20" s="285"/>
      <c r="J20" s="285"/>
      <c r="K20" s="285"/>
      <c r="L20" s="285"/>
      <c r="M20" s="285"/>
      <c r="N20" s="285"/>
      <c r="O20" s="285"/>
    </row>
    <row r="21" spans="1:16" ht="18" customHeight="1" x14ac:dyDescent="0.2">
      <c r="A21" s="422"/>
      <c r="B21" s="423"/>
      <c r="C21" s="633" t="str">
        <f>+C5</f>
        <v>2Q 2019</v>
      </c>
      <c r="D21" s="633"/>
      <c r="E21" s="633"/>
      <c r="F21" s="633"/>
      <c r="G21" s="633"/>
      <c r="H21" s="438"/>
      <c r="I21" s="633" t="s">
        <v>205</v>
      </c>
      <c r="J21" s="633"/>
      <c r="K21" s="633"/>
      <c r="L21" s="633"/>
      <c r="M21" s="633"/>
      <c r="N21" s="439"/>
      <c r="O21" s="425" t="str">
        <f>+O5</f>
        <v>YoY</v>
      </c>
    </row>
    <row r="22" spans="1:16" ht="18" customHeight="1" x14ac:dyDescent="0.2">
      <c r="A22" s="426"/>
      <c r="B22" s="386"/>
      <c r="C22" s="427" t="s">
        <v>65</v>
      </c>
      <c r="D22" s="636" t="s">
        <v>140</v>
      </c>
      <c r="E22" s="636"/>
      <c r="F22" s="427" t="s">
        <v>66</v>
      </c>
      <c r="G22" s="427" t="s">
        <v>67</v>
      </c>
      <c r="H22" s="223"/>
      <c r="I22" s="427" t="s">
        <v>65</v>
      </c>
      <c r="J22" s="636" t="s">
        <v>141</v>
      </c>
      <c r="K22" s="636"/>
      <c r="L22" s="427" t="s">
        <v>66</v>
      </c>
      <c r="M22" s="427" t="s">
        <v>67</v>
      </c>
      <c r="N22" s="440"/>
      <c r="O22" s="429" t="s">
        <v>81</v>
      </c>
      <c r="P22" s="279"/>
    </row>
    <row r="23" spans="1:16" ht="18" customHeight="1" x14ac:dyDescent="0.2">
      <c r="A23" s="430" t="str">
        <f t="shared" ref="A23:A31" si="3">+A7</f>
        <v>Mexico</v>
      </c>
      <c r="B23" s="386"/>
      <c r="C23" s="431">
        <v>2112.6674643241399</v>
      </c>
      <c r="D23" s="635">
        <v>181.55722357698801</v>
      </c>
      <c r="E23" s="635"/>
      <c r="F23" s="431">
        <v>265.57147167028097</v>
      </c>
      <c r="G23" s="432">
        <f t="shared" ref="G23:G30" si="4">+SUM(C23:F23)</f>
        <v>2559.7961595714091</v>
      </c>
      <c r="H23" s="223"/>
      <c r="I23" s="431">
        <v>2154.8353356437869</v>
      </c>
      <c r="J23" s="635">
        <v>211.45505184391999</v>
      </c>
      <c r="K23" s="635"/>
      <c r="L23" s="431">
        <v>261.24997187229303</v>
      </c>
      <c r="M23" s="432">
        <f t="shared" ref="M23:M30" si="5">+SUM(I23:L23)</f>
        <v>2627.5403593599999</v>
      </c>
      <c r="N23" s="431"/>
      <c r="O23" s="433">
        <f t="shared" ref="O23:O28" si="6">+G23/M23-1</f>
        <v>-2.5782363169900679E-2</v>
      </c>
      <c r="P23" s="279"/>
    </row>
    <row r="24" spans="1:16" s="284" customFormat="1" ht="18" customHeight="1" x14ac:dyDescent="0.2">
      <c r="A24" s="430" t="str">
        <f t="shared" si="3"/>
        <v>Central America</v>
      </c>
      <c r="B24" s="386"/>
      <c r="C24" s="431">
        <v>414.22758663258384</v>
      </c>
      <c r="D24" s="635">
        <v>24.503916391422553</v>
      </c>
      <c r="E24" s="635"/>
      <c r="F24" s="431">
        <v>62.097622639030703</v>
      </c>
      <c r="G24" s="432">
        <f t="shared" si="4"/>
        <v>500.82912566303708</v>
      </c>
      <c r="H24" s="441"/>
      <c r="I24" s="431">
        <v>364.93333129398036</v>
      </c>
      <c r="J24" s="635">
        <v>15.996143542891705</v>
      </c>
      <c r="K24" s="635"/>
      <c r="L24" s="431">
        <v>63.723839448292892</v>
      </c>
      <c r="M24" s="432">
        <f t="shared" si="5"/>
        <v>444.65331428516498</v>
      </c>
      <c r="N24" s="431"/>
      <c r="O24" s="433">
        <f t="shared" si="6"/>
        <v>0.12633620299936732</v>
      </c>
      <c r="P24" s="283"/>
    </row>
    <row r="25" spans="1:16" ht="18" customHeight="1" x14ac:dyDescent="0.2">
      <c r="A25" s="555" t="str">
        <f t="shared" si="3"/>
        <v>Mexico and Central America</v>
      </c>
      <c r="B25" s="386"/>
      <c r="C25" s="556">
        <v>2526.8950509567239</v>
      </c>
      <c r="D25" s="634">
        <v>206.06113996841057</v>
      </c>
      <c r="E25" s="634"/>
      <c r="F25" s="556">
        <v>327.66909430931167</v>
      </c>
      <c r="G25" s="557">
        <f t="shared" si="4"/>
        <v>3060.6252852344464</v>
      </c>
      <c r="H25" s="223"/>
      <c r="I25" s="556">
        <v>2519.7686669377672</v>
      </c>
      <c r="J25" s="634">
        <v>227.45119538681169</v>
      </c>
      <c r="K25" s="634"/>
      <c r="L25" s="556">
        <v>324.97381132058592</v>
      </c>
      <c r="M25" s="557">
        <f t="shared" si="5"/>
        <v>3072.1936736451648</v>
      </c>
      <c r="N25" s="431"/>
      <c r="O25" s="558">
        <f t="shared" si="6"/>
        <v>-3.7655140396771758E-3</v>
      </c>
      <c r="P25" s="279"/>
    </row>
    <row r="26" spans="1:16" ht="18" customHeight="1" x14ac:dyDescent="0.2">
      <c r="A26" s="430" t="str">
        <f t="shared" si="3"/>
        <v>Colombia</v>
      </c>
      <c r="B26" s="434"/>
      <c r="C26" s="431">
        <v>352.77488893217799</v>
      </c>
      <c r="D26" s="635">
        <v>77.807475193279998</v>
      </c>
      <c r="E26" s="635"/>
      <c r="F26" s="431">
        <v>33.928566112569996</v>
      </c>
      <c r="G26" s="432">
        <f t="shared" si="4"/>
        <v>464.51093023802798</v>
      </c>
      <c r="H26" s="223"/>
      <c r="I26" s="431">
        <v>347.95580915975472</v>
      </c>
      <c r="J26" s="635">
        <v>82.166655996933017</v>
      </c>
      <c r="K26" s="635"/>
      <c r="L26" s="431">
        <v>44.426498843312267</v>
      </c>
      <c r="M26" s="432">
        <f t="shared" si="5"/>
        <v>474.54896400000001</v>
      </c>
      <c r="N26" s="431"/>
      <c r="O26" s="433">
        <f t="shared" si="6"/>
        <v>-2.1152788275757395E-2</v>
      </c>
      <c r="P26" s="279"/>
    </row>
    <row r="27" spans="1:16" ht="18" customHeight="1" x14ac:dyDescent="0.2">
      <c r="A27" s="430" t="str">
        <f t="shared" si="3"/>
        <v>Brazil</v>
      </c>
      <c r="B27" s="434"/>
      <c r="C27" s="431">
        <v>1047.837915395</v>
      </c>
      <c r="D27" s="635">
        <v>91.602641929999962</v>
      </c>
      <c r="E27" s="635"/>
      <c r="F27" s="431">
        <v>117.48670317400007</v>
      </c>
      <c r="G27" s="432">
        <f t="shared" si="4"/>
        <v>1256.9272604989999</v>
      </c>
      <c r="H27" s="223"/>
      <c r="I27" s="431">
        <v>936.08333009799719</v>
      </c>
      <c r="J27" s="635">
        <v>82.240800944000014</v>
      </c>
      <c r="K27" s="635"/>
      <c r="L27" s="431">
        <v>107.16926514500003</v>
      </c>
      <c r="M27" s="432">
        <f t="shared" si="5"/>
        <v>1125.4933961869972</v>
      </c>
      <c r="N27" s="431"/>
      <c r="O27" s="433">
        <f t="shared" si="6"/>
        <v>0.11677888538242964</v>
      </c>
      <c r="P27" s="279"/>
    </row>
    <row r="28" spans="1:16" ht="18" customHeight="1" x14ac:dyDescent="0.2">
      <c r="A28" s="430" t="str">
        <f t="shared" si="3"/>
        <v>Argentina</v>
      </c>
      <c r="B28" s="434"/>
      <c r="C28" s="431">
        <v>147.361876</v>
      </c>
      <c r="D28" s="635">
        <v>19.510026</v>
      </c>
      <c r="E28" s="635"/>
      <c r="F28" s="431">
        <v>15.903008</v>
      </c>
      <c r="G28" s="432">
        <f t="shared" si="4"/>
        <v>182.77491000000001</v>
      </c>
      <c r="H28" s="223"/>
      <c r="I28" s="431">
        <v>169.538408</v>
      </c>
      <c r="J28" s="635">
        <v>20.519082000000001</v>
      </c>
      <c r="K28" s="635"/>
      <c r="L28" s="431">
        <v>18.096893000000001</v>
      </c>
      <c r="M28" s="432">
        <f t="shared" si="5"/>
        <v>208.154383</v>
      </c>
      <c r="N28" s="431"/>
      <c r="O28" s="433">
        <f t="shared" si="6"/>
        <v>-0.12192620032411228</v>
      </c>
      <c r="P28" s="279"/>
    </row>
    <row r="29" spans="1:16" ht="18" customHeight="1" x14ac:dyDescent="0.2">
      <c r="A29" s="430" t="str">
        <f t="shared" si="3"/>
        <v>Uruguay</v>
      </c>
      <c r="B29" s="434"/>
      <c r="C29" s="431">
        <v>43.773857170670567</v>
      </c>
      <c r="D29" s="635">
        <v>3.0261173624630269</v>
      </c>
      <c r="E29" s="635"/>
      <c r="F29" s="431">
        <v>0.83451346686640138</v>
      </c>
      <c r="G29" s="432">
        <f t="shared" si="4"/>
        <v>47.634487999999997</v>
      </c>
      <c r="H29" s="223"/>
      <c r="I29" s="431" t="s">
        <v>135</v>
      </c>
      <c r="J29" s="635" t="s">
        <v>135</v>
      </c>
      <c r="K29" s="635"/>
      <c r="L29" s="431" t="s">
        <v>135</v>
      </c>
      <c r="M29" s="432">
        <f t="shared" si="5"/>
        <v>0</v>
      </c>
      <c r="N29" s="431"/>
      <c r="O29" s="433" t="s">
        <v>174</v>
      </c>
      <c r="P29" s="279"/>
    </row>
    <row r="30" spans="1:16" ht="18" customHeight="1" x14ac:dyDescent="0.2">
      <c r="A30" s="555" t="str">
        <f t="shared" si="3"/>
        <v>South America</v>
      </c>
      <c r="B30" s="386"/>
      <c r="C30" s="556">
        <v>1591.7485374978487</v>
      </c>
      <c r="D30" s="634">
        <v>191.94626048574301</v>
      </c>
      <c r="E30" s="634"/>
      <c r="F30" s="556">
        <v>168.15279075343648</v>
      </c>
      <c r="G30" s="557">
        <f t="shared" si="4"/>
        <v>1951.8475887370282</v>
      </c>
      <c r="H30" s="222"/>
      <c r="I30" s="556">
        <v>1453.5775472577518</v>
      </c>
      <c r="J30" s="634">
        <v>184.92653894093303</v>
      </c>
      <c r="K30" s="634"/>
      <c r="L30" s="556">
        <v>169.69265698831228</v>
      </c>
      <c r="M30" s="557">
        <f t="shared" si="5"/>
        <v>1808.1967431869973</v>
      </c>
      <c r="N30" s="431"/>
      <c r="O30" s="558">
        <f>+G30/M30-1</f>
        <v>7.9444256324033846E-2</v>
      </c>
      <c r="P30" s="279"/>
    </row>
    <row r="31" spans="1:16" ht="18" customHeight="1" thickBot="1" x14ac:dyDescent="0.25">
      <c r="A31" s="435" t="str">
        <f t="shared" si="3"/>
        <v>TOTAL</v>
      </c>
      <c r="B31" s="435"/>
      <c r="C31" s="436">
        <f>+C30+C25</f>
        <v>4118.6435884545726</v>
      </c>
      <c r="D31" s="632">
        <f>+D25+D30</f>
        <v>398.00740045415358</v>
      </c>
      <c r="E31" s="632"/>
      <c r="F31" s="436">
        <f>+F30+F25</f>
        <v>495.82188506274815</v>
      </c>
      <c r="G31" s="436">
        <f>+G30+G25</f>
        <v>5012.4728739714747</v>
      </c>
      <c r="H31" s="222"/>
      <c r="I31" s="436">
        <f>+I30+I25</f>
        <v>3973.3462141955188</v>
      </c>
      <c r="J31" s="632">
        <f>+J25+J30</f>
        <v>412.37773432774475</v>
      </c>
      <c r="K31" s="632"/>
      <c r="L31" s="436">
        <f>+L30+L25</f>
        <v>494.66646830889817</v>
      </c>
      <c r="M31" s="436">
        <f>+M30+M25</f>
        <v>4880.3904168321624</v>
      </c>
      <c r="N31" s="436"/>
      <c r="O31" s="437">
        <f>+G31/M31-1</f>
        <v>2.7063912076330743E-2</v>
      </c>
      <c r="P31" s="279"/>
    </row>
    <row r="32" spans="1:16" ht="11.1" customHeight="1" x14ac:dyDescent="0.2">
      <c r="K32" s="637"/>
      <c r="L32" s="637"/>
    </row>
    <row r="33" spans="1:15" ht="24.95" customHeight="1" thickBot="1" x14ac:dyDescent="0.25">
      <c r="A33" s="285" t="s">
        <v>71</v>
      </c>
      <c r="B33" s="285"/>
      <c r="C33" s="285"/>
      <c r="D33" s="285"/>
      <c r="E33" s="285"/>
      <c r="F33" s="286"/>
      <c r="G33" s="286"/>
      <c r="H33" s="286"/>
      <c r="I33" s="286"/>
      <c r="J33" s="286"/>
      <c r="K33" s="286"/>
      <c r="L33" s="286"/>
      <c r="M33" s="286"/>
      <c r="N33" s="286"/>
      <c r="O33" s="286"/>
    </row>
    <row r="34" spans="1:15" ht="18" customHeight="1" x14ac:dyDescent="0.25">
      <c r="A34" s="446" t="s">
        <v>72</v>
      </c>
      <c r="C34" s="455" t="s">
        <v>190</v>
      </c>
      <c r="D34" s="457" t="s">
        <v>205</v>
      </c>
      <c r="E34" s="455" t="s">
        <v>81</v>
      </c>
    </row>
    <row r="35" spans="1:15" ht="18" customHeight="1" x14ac:dyDescent="0.2">
      <c r="A35" s="444" t="s">
        <v>245</v>
      </c>
      <c r="B35" s="287"/>
      <c r="C35" s="442">
        <v>24474.256235280001</v>
      </c>
      <c r="D35" s="442">
        <v>22437.182725570001</v>
      </c>
      <c r="E35" s="456">
        <f t="shared" ref="E35:E40" si="7">+C35/D35-1</f>
        <v>9.0790075323872843E-2</v>
      </c>
    </row>
    <row r="36" spans="1:15" ht="18" customHeight="1" x14ac:dyDescent="0.2">
      <c r="A36" s="444" t="s">
        <v>249</v>
      </c>
      <c r="B36" s="287"/>
      <c r="C36" s="442">
        <v>4533.7080703043539</v>
      </c>
      <c r="D36" s="442">
        <v>3954.5906214735128</v>
      </c>
      <c r="E36" s="456">
        <f t="shared" si="7"/>
        <v>0.14644182021932206</v>
      </c>
    </row>
    <row r="37" spans="1:15" ht="18" customHeight="1" x14ac:dyDescent="0.2">
      <c r="A37" s="559" t="s">
        <v>250</v>
      </c>
      <c r="B37" s="287"/>
      <c r="C37" s="560">
        <f>+SUM(C35:C36)</f>
        <v>29007.964305584355</v>
      </c>
      <c r="D37" s="560">
        <f>+SUM(D35:D36)</f>
        <v>26391.773347043512</v>
      </c>
      <c r="E37" s="561">
        <f t="shared" si="7"/>
        <v>9.9129032526111605E-2</v>
      </c>
    </row>
    <row r="38" spans="1:15" ht="18" customHeight="1" x14ac:dyDescent="0.2">
      <c r="A38" s="444" t="s">
        <v>178</v>
      </c>
      <c r="B38" s="287"/>
      <c r="C38" s="442">
        <v>3219.6504827534359</v>
      </c>
      <c r="D38" s="442">
        <v>3492.6800414837144</v>
      </c>
      <c r="E38" s="456">
        <f t="shared" si="7"/>
        <v>-7.8171935444248053E-2</v>
      </c>
    </row>
    <row r="39" spans="1:15" ht="18" customHeight="1" x14ac:dyDescent="0.2">
      <c r="A39" s="444" t="s">
        <v>168</v>
      </c>
      <c r="B39" s="287"/>
      <c r="C39" s="442">
        <v>13265.411326300833</v>
      </c>
      <c r="D39" s="442">
        <v>12318.430344183538</v>
      </c>
      <c r="E39" s="456">
        <f t="shared" si="7"/>
        <v>7.6875133897593928E-2</v>
      </c>
    </row>
    <row r="40" spans="1:15" ht="18" customHeight="1" x14ac:dyDescent="0.2">
      <c r="A40" s="444" t="s">
        <v>240</v>
      </c>
      <c r="B40" s="287"/>
      <c r="C40" s="442">
        <v>1731.0704889281026</v>
      </c>
      <c r="D40" s="442">
        <v>2366.3519567753783</v>
      </c>
      <c r="E40" s="456">
        <f t="shared" si="7"/>
        <v>-0.26846448856786809</v>
      </c>
    </row>
    <row r="41" spans="1:15" ht="18" customHeight="1" x14ac:dyDescent="0.2">
      <c r="A41" s="444" t="s">
        <v>244</v>
      </c>
      <c r="B41" s="287"/>
      <c r="C41" s="442">
        <v>754.22963990171309</v>
      </c>
      <c r="D41" s="442" t="s">
        <v>135</v>
      </c>
      <c r="E41" s="456" t="s">
        <v>135</v>
      </c>
    </row>
    <row r="42" spans="1:15" ht="18" customHeight="1" x14ac:dyDescent="0.2">
      <c r="A42" s="559" t="s">
        <v>11</v>
      </c>
      <c r="B42" s="287"/>
      <c r="C42" s="560">
        <f>+SUM(C38:C41)</f>
        <v>18970.361937884089</v>
      </c>
      <c r="D42" s="560">
        <f>+SUM(D38:D41)</f>
        <v>18177.462342442632</v>
      </c>
      <c r="E42" s="561">
        <f>+C42/D42-1</f>
        <v>4.361992782623525E-2</v>
      </c>
    </row>
    <row r="43" spans="1:15" ht="18" customHeight="1" thickBot="1" x14ac:dyDescent="0.25">
      <c r="A43" s="435" t="str">
        <f>A31</f>
        <v>TOTAL</v>
      </c>
      <c r="B43" s="280"/>
      <c r="C43" s="443">
        <f>+C37+C42</f>
        <v>47978.326243468444</v>
      </c>
      <c r="D43" s="443">
        <f>+D37+D42</f>
        <v>44569.235689486144</v>
      </c>
      <c r="E43" s="437">
        <f>+C43/D43-1</f>
        <v>7.6489769259976415E-2</v>
      </c>
      <c r="G43" s="282"/>
    </row>
    <row r="44" spans="1:15" ht="9.9499999999999993" customHeight="1" x14ac:dyDescent="0.2">
      <c r="C44" s="423"/>
      <c r="D44" s="423"/>
      <c r="E44" s="423"/>
      <c r="F44" s="423"/>
    </row>
    <row r="45" spans="1:15" ht="15" customHeight="1" x14ac:dyDescent="0.2">
      <c r="A45" s="445" t="s">
        <v>208</v>
      </c>
      <c r="C45" s="423"/>
      <c r="D45" s="423"/>
      <c r="E45" s="423"/>
      <c r="F45" s="423"/>
    </row>
    <row r="46" spans="1:15" ht="15" customHeight="1" x14ac:dyDescent="0.2">
      <c r="A46" s="445" t="s">
        <v>209</v>
      </c>
    </row>
    <row r="47" spans="1:15" ht="11.1" customHeight="1" x14ac:dyDescent="0.2">
      <c r="A47" s="447"/>
    </row>
  </sheetData>
  <mergeCells count="28">
    <mergeCell ref="K32:L32"/>
    <mergeCell ref="C21:G21"/>
    <mergeCell ref="A1:O1"/>
    <mergeCell ref="A2:O2"/>
    <mergeCell ref="A4:O4"/>
    <mergeCell ref="D22:E22"/>
    <mergeCell ref="D23:E23"/>
    <mergeCell ref="D24:E24"/>
    <mergeCell ref="D25:E25"/>
    <mergeCell ref="D26:E26"/>
    <mergeCell ref="D27:E27"/>
    <mergeCell ref="D28:E28"/>
    <mergeCell ref="D29:E29"/>
    <mergeCell ref="J29:K29"/>
    <mergeCell ref="D30:E30"/>
    <mergeCell ref="D31:E31"/>
    <mergeCell ref="I5:M5"/>
    <mergeCell ref="C5:G5"/>
    <mergeCell ref="J22:K22"/>
    <mergeCell ref="J23:K23"/>
    <mergeCell ref="J24:K24"/>
    <mergeCell ref="J31:K31"/>
    <mergeCell ref="I21:M21"/>
    <mergeCell ref="J25:K25"/>
    <mergeCell ref="J26:K26"/>
    <mergeCell ref="J27:K27"/>
    <mergeCell ref="J28:K28"/>
    <mergeCell ref="J30:K30"/>
  </mergeCells>
  <pageMargins left="0.7" right="0.7" top="0.75" bottom="0.75" header="0.3" footer="0.3"/>
  <customProperties>
    <customPr name="EpmWorksheetKeyString_GUID" r:id="rId1"/>
  </customProperties>
  <ignoredErrors>
    <ignoredError sqref="D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Garcia Cruz, Maria Fernanda</cp:lastModifiedBy>
  <cp:lastPrinted>2018-07-20T19:35:30Z</cp:lastPrinted>
  <dcterms:created xsi:type="dcterms:W3CDTF">2011-12-21T23:50:30Z</dcterms:created>
  <dcterms:modified xsi:type="dcterms:W3CDTF">2019-07-24T16:05:52Z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